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Volumes/GoogleDrive/Gedeelde drives/De Natuurverdubbelaars/Current Projects/Wij.land/Eindproducten/"/>
    </mc:Choice>
  </mc:AlternateContent>
  <xr:revisionPtr revIDLastSave="0" documentId="13_ncr:1_{9356AC9A-E1A2-8046-93AB-69C84F59601F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Invoer" sheetId="2" r:id="rId1"/>
    <sheet name="Invoer tijdsbesteding" sheetId="9" r:id="rId2"/>
    <sheet name="Berekening variabelen" sheetId="11" r:id="rId3"/>
    <sheet name="Uitvoer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hqNHsiqrTjVXGEP0nrGjdPuUNvXA=="/>
    </ext>
  </extLst>
</workbook>
</file>

<file path=xl/calcChain.xml><?xml version="1.0" encoding="utf-8"?>
<calcChain xmlns="http://schemas.openxmlformats.org/spreadsheetml/2006/main">
  <c r="O11" i="11" l="1"/>
  <c r="O12" i="11" s="1"/>
  <c r="Q11" i="11"/>
  <c r="L38" i="11"/>
  <c r="L58" i="11" s="1"/>
  <c r="D9" i="9"/>
  <c r="B87" i="2"/>
  <c r="I64" i="11"/>
  <c r="I55" i="11"/>
  <c r="I49" i="11"/>
  <c r="I33" i="11"/>
  <c r="I61" i="11"/>
  <c r="L69" i="11"/>
  <c r="L63" i="11"/>
  <c r="L51" i="11"/>
  <c r="L50" i="11"/>
  <c r="L41" i="11"/>
  <c r="L8" i="11"/>
  <c r="I73" i="11"/>
  <c r="I58" i="11"/>
  <c r="I53" i="11"/>
  <c r="I47" i="11"/>
  <c r="I37" i="11"/>
  <c r="I13" i="11"/>
  <c r="F26" i="11"/>
  <c r="F24" i="11"/>
  <c r="F23" i="11"/>
  <c r="F22" i="11"/>
  <c r="F21" i="11"/>
  <c r="C53" i="11"/>
  <c r="C60" i="11"/>
  <c r="C65" i="11"/>
  <c r="L59" i="11"/>
  <c r="C63" i="11"/>
  <c r="C61" i="11"/>
  <c r="C58" i="11"/>
  <c r="C57" i="11"/>
  <c r="L42" i="11"/>
  <c r="L24" i="11"/>
  <c r="L15" i="11"/>
  <c r="I69" i="11"/>
  <c r="I54" i="11"/>
  <c r="L52" i="11"/>
  <c r="L43" i="11" l="1"/>
  <c r="L57" i="11"/>
  <c r="I32" i="11"/>
  <c r="C47" i="11"/>
  <c r="F16" i="11" l="1"/>
  <c r="I62" i="11"/>
  <c r="I43" i="11"/>
  <c r="C62" i="11"/>
  <c r="L70" i="11"/>
  <c r="E24" i="2"/>
  <c r="L48" i="11"/>
  <c r="L49" i="11"/>
  <c r="L47" i="11"/>
  <c r="C41" i="11"/>
  <c r="C42" i="11"/>
  <c r="C43" i="11"/>
  <c r="C44" i="11"/>
  <c r="C40" i="11"/>
  <c r="I29" i="11"/>
  <c r="I30" i="11"/>
  <c r="I31" i="11"/>
  <c r="I28" i="11"/>
  <c r="L27" i="11"/>
  <c r="L28" i="11"/>
  <c r="L26" i="11"/>
  <c r="C32" i="11"/>
  <c r="L7" i="11"/>
  <c r="L9" i="11"/>
  <c r="L10" i="11"/>
  <c r="L6" i="11"/>
  <c r="B3" i="8"/>
  <c r="B4" i="8"/>
  <c r="B2" i="8"/>
  <c r="C4" i="9"/>
  <c r="I56" i="11"/>
  <c r="I70" i="11"/>
  <c r="I68" i="11"/>
  <c r="F29" i="11"/>
  <c r="I21" i="11"/>
  <c r="I22" i="11"/>
  <c r="I20" i="11"/>
  <c r="I12" i="11"/>
  <c r="I14" i="11"/>
  <c r="I15" i="11"/>
  <c r="I11" i="11"/>
  <c r="I7" i="11"/>
  <c r="I6" i="11"/>
  <c r="F17" i="11"/>
  <c r="F32" i="11"/>
  <c r="F34" i="11"/>
  <c r="F35" i="11"/>
  <c r="F31" i="11"/>
  <c r="F25" i="11"/>
  <c r="L29" i="11"/>
  <c r="C64" i="11" l="1"/>
  <c r="L33" i="11"/>
  <c r="I63" i="11"/>
  <c r="I65" i="11" s="1"/>
  <c r="I48" i="11"/>
  <c r="I23" i="11"/>
  <c r="I25" i="11" s="1"/>
  <c r="I8" i="11"/>
  <c r="I17" i="11"/>
  <c r="I71" i="11"/>
  <c r="L12" i="11"/>
  <c r="B17" i="8" s="1"/>
  <c r="D17" i="8" s="1"/>
  <c r="I35" i="11"/>
  <c r="I50" i="11" l="1"/>
  <c r="I39" i="11"/>
  <c r="B14" i="8" s="1"/>
  <c r="D14" i="8" s="1"/>
  <c r="F8" i="11"/>
  <c r="C74" i="11" l="1"/>
  <c r="C73" i="11"/>
  <c r="F9" i="11"/>
  <c r="C59" i="11" l="1"/>
  <c r="C56" i="11"/>
  <c r="C33" i="11"/>
  <c r="C34" i="11"/>
  <c r="C35" i="11"/>
  <c r="C23" i="11"/>
  <c r="C24" i="11"/>
  <c r="C25" i="11"/>
  <c r="C26" i="11"/>
  <c r="C27" i="11"/>
  <c r="C22" i="11"/>
  <c r="C16" i="11"/>
  <c r="C15" i="11"/>
  <c r="C9" i="11"/>
  <c r="C10" i="11"/>
  <c r="C8" i="11"/>
  <c r="C7" i="11"/>
  <c r="E9" i="2"/>
  <c r="E17" i="2"/>
  <c r="C66" i="11" l="1"/>
  <c r="C17" i="8"/>
  <c r="C14" i="8"/>
  <c r="F7" i="11"/>
  <c r="C12" i="11"/>
  <c r="C37" i="11"/>
  <c r="F14" i="11" s="1"/>
  <c r="C45" i="11"/>
  <c r="F15" i="11" s="1"/>
  <c r="C29" i="11"/>
  <c r="F13" i="11" s="1"/>
  <c r="F18" i="11" l="1"/>
  <c r="C18" i="11"/>
  <c r="F6" i="11"/>
  <c r="F10" i="11" s="1"/>
  <c r="C49" i="11"/>
  <c r="F27" i="11" l="1"/>
  <c r="F37" i="11" s="1"/>
  <c r="F39" i="11" s="1"/>
  <c r="C67" i="11"/>
  <c r="C51" i="11"/>
  <c r="B7" i="8" s="1"/>
  <c r="D7" i="8" s="1"/>
  <c r="B12" i="8" l="1"/>
  <c r="B11" i="8"/>
  <c r="C11" i="8" s="1"/>
  <c r="C7" i="8"/>
  <c r="C70" i="11"/>
  <c r="B8" i="8" s="1"/>
  <c r="C77" i="11"/>
  <c r="D11" i="8" l="1"/>
  <c r="C8" i="8"/>
  <c r="D8" i="8"/>
  <c r="C79" i="11"/>
  <c r="B9" i="8" s="1"/>
  <c r="D9" i="8" l="1"/>
  <c r="C9" i="8"/>
  <c r="D128" i="9"/>
  <c r="O10" i="11" s="1"/>
  <c r="F126" i="9"/>
  <c r="F125" i="9"/>
  <c r="F124" i="9"/>
  <c r="F123" i="9"/>
  <c r="F122" i="9"/>
  <c r="D118" i="9"/>
  <c r="O9" i="11" s="1"/>
  <c r="F116" i="9"/>
  <c r="F115" i="9"/>
  <c r="F114" i="9"/>
  <c r="D110" i="9"/>
  <c r="F108" i="9"/>
  <c r="F107" i="9"/>
  <c r="F106" i="9"/>
  <c r="F105" i="9"/>
  <c r="F104" i="9"/>
  <c r="F103" i="9"/>
  <c r="F102" i="9"/>
  <c r="F101" i="9"/>
  <c r="F100" i="9"/>
  <c r="F99" i="9"/>
  <c r="D94" i="9"/>
  <c r="F91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D56" i="9"/>
  <c r="O7" i="11" s="1"/>
  <c r="F54" i="9"/>
  <c r="F53" i="9"/>
  <c r="F52" i="9"/>
  <c r="F51" i="9"/>
  <c r="F50" i="9"/>
  <c r="D45" i="9"/>
  <c r="O6" i="11" s="1"/>
  <c r="F43" i="9"/>
  <c r="F42" i="9"/>
  <c r="F41" i="9"/>
  <c r="F40" i="9"/>
  <c r="F39" i="9"/>
  <c r="F38" i="9"/>
  <c r="F37" i="9"/>
  <c r="F36" i="9"/>
  <c r="F35" i="9"/>
  <c r="F34" i="9"/>
  <c r="F32" i="9"/>
  <c r="D27" i="9"/>
  <c r="O5" i="11" s="1"/>
  <c r="F25" i="9"/>
  <c r="F24" i="9"/>
  <c r="F23" i="9"/>
  <c r="F22" i="9"/>
  <c r="D132" i="9" l="1"/>
  <c r="O8" i="11"/>
  <c r="L16" i="11" s="1"/>
  <c r="L25" i="11"/>
  <c r="Q7" i="11"/>
  <c r="L64" i="11"/>
  <c r="L34" i="11"/>
  <c r="L62" i="11"/>
  <c r="L17" i="11"/>
  <c r="L20" i="11"/>
  <c r="Q9" i="11"/>
  <c r="L60" i="11" s="1"/>
  <c r="Q10" i="11"/>
  <c r="L68" i="11" s="1"/>
  <c r="L71" i="11" s="1"/>
  <c r="B23" i="8" s="1"/>
  <c r="C23" i="8" s="1"/>
  <c r="Q6" i="11"/>
  <c r="L53" i="11" s="1"/>
  <c r="L54" i="11" s="1"/>
  <c r="B21" i="8" s="1"/>
  <c r="D21" i="8" s="1"/>
  <c r="Q5" i="11"/>
  <c r="L39" i="11" s="1"/>
  <c r="L44" i="11" s="1"/>
  <c r="B20" i="8" s="1"/>
  <c r="F128" i="9"/>
  <c r="F118" i="9"/>
  <c r="F94" i="9"/>
  <c r="F45" i="9"/>
  <c r="F27" i="9"/>
  <c r="F56" i="9"/>
  <c r="F110" i="9"/>
  <c r="L19" i="11" l="1"/>
  <c r="Q8" i="11"/>
  <c r="L30" i="11" s="1"/>
  <c r="L32" i="11"/>
  <c r="L35" i="11"/>
  <c r="B19" i="8" s="1"/>
  <c r="D19" i="8" s="1"/>
  <c r="L65" i="11"/>
  <c r="B22" i="8" s="1"/>
  <c r="D22" i="8" s="1"/>
  <c r="C21" i="8"/>
  <c r="D23" i="8"/>
  <c r="P8" i="11"/>
  <c r="P6" i="11"/>
  <c r="I42" i="11"/>
  <c r="I44" i="11" s="1"/>
  <c r="I75" i="11" s="1"/>
  <c r="P7" i="11"/>
  <c r="P9" i="11"/>
  <c r="L21" i="11"/>
  <c r="B18" i="8" s="1"/>
  <c r="P10" i="11"/>
  <c r="P5" i="11"/>
  <c r="D20" i="8"/>
  <c r="C20" i="8"/>
  <c r="Q12" i="11"/>
  <c r="F132" i="9"/>
  <c r="C19" i="8" l="1"/>
  <c r="C22" i="8"/>
  <c r="D18" i="8"/>
  <c r="C18" i="8"/>
  <c r="B15" i="8"/>
  <c r="D15" i="8" l="1"/>
  <c r="C15" i="8"/>
</calcChain>
</file>

<file path=xl/sharedStrings.xml><?xml version="1.0" encoding="utf-8"?>
<sst xmlns="http://schemas.openxmlformats.org/spreadsheetml/2006/main" count="533" uniqueCount="317">
  <si>
    <t>Naam melkveehouder</t>
  </si>
  <si>
    <t>ha</t>
  </si>
  <si>
    <t>Jaar</t>
  </si>
  <si>
    <t>Activiteit vee verzorging</t>
  </si>
  <si>
    <t>Activiteit voerverwerking</t>
  </si>
  <si>
    <t>Activiteit huisvesting</t>
  </si>
  <si>
    <t>Activiteit management</t>
  </si>
  <si>
    <t>Totaal</t>
  </si>
  <si>
    <t>Afschrijvingen</t>
  </si>
  <si>
    <t>Inkomen per onbetaalde aje</t>
  </si>
  <si>
    <t>Boekjaar</t>
  </si>
  <si>
    <t>Melkproductie</t>
  </si>
  <si>
    <t>Per 100 kg meetmelk</t>
  </si>
  <si>
    <t>Opbrengsten melkverkoop</t>
  </si>
  <si>
    <t>Omzet en aanwas</t>
  </si>
  <si>
    <t>Afgeleverde melk (kg)</t>
  </si>
  <si>
    <t>Vet %</t>
  </si>
  <si>
    <t>Eiwit %</t>
  </si>
  <si>
    <t>Meetmelkproductie</t>
  </si>
  <si>
    <t>Bedrijfstoeslagen</t>
  </si>
  <si>
    <t>Opbrengst voedergewassen</t>
  </si>
  <si>
    <t>Overige subsidies</t>
  </si>
  <si>
    <t>Overige opbrengsten</t>
  </si>
  <si>
    <t>Energie</t>
  </si>
  <si>
    <t>Krachtvoer</t>
  </si>
  <si>
    <t>Bijproducten</t>
  </si>
  <si>
    <t>Ruwvoer aankoop</t>
  </si>
  <si>
    <t>Melkproducten (kunstmelk)</t>
  </si>
  <si>
    <t>Overige voerkosten (mineralen)</t>
  </si>
  <si>
    <t>Overig eigen voerkosten</t>
  </si>
  <si>
    <t>Totaal voerkosten</t>
  </si>
  <si>
    <t>Veeartskosten</t>
  </si>
  <si>
    <t>Stro en strooisel kosten</t>
  </si>
  <si>
    <t>Overige veekosten</t>
  </si>
  <si>
    <t>Rente vee</t>
  </si>
  <si>
    <t>Kosten melkvee</t>
  </si>
  <si>
    <t>Gewasbescherming</t>
  </si>
  <si>
    <t>Meststoffen</t>
  </si>
  <si>
    <t>Zaad, plant- en pootgoed</t>
  </si>
  <si>
    <t>Afrastering</t>
  </si>
  <si>
    <t>Kosten gewas</t>
  </si>
  <si>
    <t>Overige toegerekende kosten</t>
  </si>
  <si>
    <t>Betaalde arbeid</t>
  </si>
  <si>
    <t>Loonwerk</t>
  </si>
  <si>
    <t>Afschrijving productierechten</t>
  </si>
  <si>
    <t>Afschrijving onroerende zaken</t>
  </si>
  <si>
    <t>Afschrijving machines en werktuigen</t>
  </si>
  <si>
    <t>Huisvestingskosten</t>
  </si>
  <si>
    <t>Algemene kosten (excl. Leasemilk)</t>
  </si>
  <si>
    <t>Huur productierechten</t>
  </si>
  <si>
    <t>Incidentele baten</t>
  </si>
  <si>
    <t>Incidentele lasten</t>
  </si>
  <si>
    <t>Rentebaten</t>
  </si>
  <si>
    <t>Rentelasten</t>
  </si>
  <si>
    <t>Resultaat</t>
  </si>
  <si>
    <t>Productierechten</t>
  </si>
  <si>
    <t>Onroerende zaken</t>
  </si>
  <si>
    <t>Machines en werktuigen</t>
  </si>
  <si>
    <t>Veestapel</t>
  </si>
  <si>
    <t>Melkopbrengst</t>
  </si>
  <si>
    <t>Kosten</t>
  </si>
  <si>
    <t>Voerkosten</t>
  </si>
  <si>
    <t>Ruwvoeraankoop</t>
  </si>
  <si>
    <t>Kunstmelk</t>
  </si>
  <si>
    <t>Overig voer</t>
  </si>
  <si>
    <t>Gewaskosten</t>
  </si>
  <si>
    <t>Zaad, plant- en pootgoed + inzaaien</t>
  </si>
  <si>
    <t>Totaal gewaskosten</t>
  </si>
  <si>
    <t>Veekosten</t>
  </si>
  <si>
    <t>Totaal veekosten</t>
  </si>
  <si>
    <t>Totaal toegerekende kosten</t>
  </si>
  <si>
    <t>Extra opbrengsten</t>
  </si>
  <si>
    <t>Agrarisch Natuurland beheer</t>
  </si>
  <si>
    <t>Niet-toegerekende kosten</t>
  </si>
  <si>
    <t>Pacht</t>
  </si>
  <si>
    <t>Algemene kosten</t>
  </si>
  <si>
    <t>Neventakken saldo</t>
  </si>
  <si>
    <t>Alle uren op melkveebedrijf ook meenemen van werknemer/gezinsleden</t>
  </si>
  <si>
    <t xml:space="preserve">* Niet meenemen de uren van externe mensen zoals "klauwbekapper, inseminator, vee scheerder", want die uren worden uitbesteed en deze kosten staan al bij de juiste activiteit </t>
  </si>
  <si>
    <t>Naam</t>
  </si>
  <si>
    <t>vastgesteld uurloon</t>
  </si>
  <si>
    <t>Legenda</t>
  </si>
  <si>
    <t>Invulvelden</t>
  </si>
  <si>
    <t>velden berekening</t>
  </si>
  <si>
    <t>Gemiddelde arbeidskosten per week</t>
  </si>
  <si>
    <t>Kerngegevens</t>
  </si>
  <si>
    <t>Type melkinstallatie</t>
  </si>
  <si>
    <t>Type</t>
  </si>
  <si>
    <t>Aantal melkbeurten per dag</t>
  </si>
  <si>
    <t>voorbeeld: 3,1</t>
  </si>
  <si>
    <t>Aantal standen</t>
  </si>
  <si>
    <t>of aantal robots</t>
  </si>
  <si>
    <t>Gemiddeld aantal koeien</t>
  </si>
  <si>
    <t>aantal</t>
  </si>
  <si>
    <t>Bedrijfshulp Ja/Nee</t>
  </si>
  <si>
    <t>ja/nee</t>
  </si>
  <si>
    <t>Weiden Ja/Nee</t>
  </si>
  <si>
    <t xml:space="preserve">            Zo ja: overdag + nacht beweiden of alleen 's nachts?</t>
  </si>
  <si>
    <t>O + N/O</t>
  </si>
  <si>
    <t xml:space="preserve">Activiteit melken </t>
  </si>
  <si>
    <t>Melken</t>
  </si>
  <si>
    <t>Opjagen koeien</t>
  </si>
  <si>
    <t xml:space="preserve">Schoonmaken melkstal e.d. </t>
  </si>
  <si>
    <t>Eigen onderhoud melkinstallatie (bv. tepelvoering vervangen)</t>
  </si>
  <si>
    <t>Aantal koeien zelf bekapt</t>
  </si>
  <si>
    <t>aantal koeien</t>
  </si>
  <si>
    <t>Klauwbekappen per koe (gemiddeld) [evt. koeien 2x bekapt?]</t>
  </si>
  <si>
    <t>minuten per koe</t>
  </si>
  <si>
    <t>Aantal koeien afgekalfd (melkkoeien en jongvee)</t>
  </si>
  <si>
    <t>Afkalven + 1e biest verstrekking per koe (gemiddeld)</t>
  </si>
  <si>
    <t>Kalveren melk geven</t>
  </si>
  <si>
    <t>uren per dag</t>
  </si>
  <si>
    <t>Stal schoonmaken</t>
  </si>
  <si>
    <t>Controle van het vee, bv tocht detectie/voer opname/verwondingen e.d.</t>
  </si>
  <si>
    <t>Zelf insemineren (gemiddeld)</t>
  </si>
  <si>
    <t>uren per week</t>
  </si>
  <si>
    <t>Jongvee verzorgen (hokken schoonmaken, zelf inenten, e.d.)</t>
  </si>
  <si>
    <t>Zieke koeien verzorgen (bv. middelen toedienen)</t>
  </si>
  <si>
    <t>Vee doorschuiven</t>
  </si>
  <si>
    <t>uren per jaar</t>
  </si>
  <si>
    <t xml:space="preserve">Zelf vee scheren </t>
  </si>
  <si>
    <t>Overige veeverzorgings werkzaamheden (bv diergezondheidsplan opstellen)</t>
  </si>
  <si>
    <t>Aantal weken kuilvoeren</t>
  </si>
  <si>
    <t>weken</t>
  </si>
  <si>
    <t>Openmaken kuilbult</t>
  </si>
  <si>
    <t>Kuil snijden/happen</t>
  </si>
  <si>
    <t>Voeren melkvee (excl. Kuilhalen, incl. bijproducten voeren)</t>
  </si>
  <si>
    <t>Voeren Jongvee/droge koeien</t>
  </si>
  <si>
    <t>Eventueel extra bijvoeren ruwvoer</t>
  </si>
  <si>
    <t>Landwerkzaamheden</t>
  </si>
  <si>
    <t>Aantal ha gras voor voerwinning (waarop een deel eigen arbeid wordt verricht)</t>
  </si>
  <si>
    <t>Gem. aantal snedes gras</t>
  </si>
  <si>
    <t>voorbeeld: 3,6</t>
  </si>
  <si>
    <t>Aantal ha mais voor voerwinning (waarop een deel eigen arbeid wordt verricht)</t>
  </si>
  <si>
    <t>Aantal ha overige voedergewassen voor bemesting (deel eigen arbeid)</t>
  </si>
  <si>
    <t>Activiteit voerwinning gras</t>
  </si>
  <si>
    <t>Gem. Aantal ha bemest met drijfmest per snede</t>
  </si>
  <si>
    <t>Gem. Aantal ha bemest met kunstmest per snede</t>
  </si>
  <si>
    <t>Gem. Aantal ha bemest met vaste mest per snede</t>
  </si>
  <si>
    <t>Aantal snedes bemest met drijfmest</t>
  </si>
  <si>
    <t>Aantal snedes bemest met kunstmest</t>
  </si>
  <si>
    <t>Aantal snedes bemest met vaste mest</t>
  </si>
  <si>
    <t>Drijfmest zelf uitrijden</t>
  </si>
  <si>
    <t>uren per ha per snede</t>
  </si>
  <si>
    <t>Kunstmest strooien</t>
  </si>
  <si>
    <t>Vaste mest zelf uitstrooien</t>
  </si>
  <si>
    <t>Maaien</t>
  </si>
  <si>
    <t>Schudden</t>
  </si>
  <si>
    <t>Harken</t>
  </si>
  <si>
    <t>Inkuilen</t>
  </si>
  <si>
    <t>Aanrijden kuil</t>
  </si>
  <si>
    <t>Dichten/nawerk kuilbult</t>
  </si>
  <si>
    <t>Sloot reinigen</t>
  </si>
  <si>
    <t>Ongedierte bestrijding (mollen e.d.) in eigen beheer</t>
  </si>
  <si>
    <t>Controle grasland ('Farm Walk')</t>
  </si>
  <si>
    <t>Onderhoud machines</t>
  </si>
  <si>
    <t>Overige werkzaamheden voerwinning gras,kanten harken, bosmaaien, e.d.</t>
  </si>
  <si>
    <t>Weiden op huiskavel (draadzetten, koeien halen etc)</t>
  </si>
  <si>
    <t>Aantal weken weiden op huiskavel</t>
  </si>
  <si>
    <t>weken per jaar</t>
  </si>
  <si>
    <t>Weiden op percelen op afstand (koeien tellen, verplaatsen, brengen/naar huis halen)</t>
  </si>
  <si>
    <t>Aantal weken weiden percelen op afstand</t>
  </si>
  <si>
    <t>Activiteit voerwinning voedergewas</t>
  </si>
  <si>
    <t>Jaarlijks hectares te bemesten</t>
  </si>
  <si>
    <t>Ploegen</t>
  </si>
  <si>
    <t>uren per ha</t>
  </si>
  <si>
    <t>Zaai klaar leggen</t>
  </si>
  <si>
    <t>Zaaien</t>
  </si>
  <si>
    <t>Gewasbescherming spuiten</t>
  </si>
  <si>
    <t>Oogsten</t>
  </si>
  <si>
    <t>Groenbemester zaaien</t>
  </si>
  <si>
    <t>Controle voedergewas</t>
  </si>
  <si>
    <t xml:space="preserve">Overige werkzaamheden </t>
  </si>
  <si>
    <t>Onderhoud gebouwen (verven e.d.)</t>
  </si>
  <si>
    <t>Onderhoud erf (bosmaaien, bladblazen, etc.)</t>
  </si>
  <si>
    <t>Erf werkzaamheden (opruimen e.d.)</t>
  </si>
  <si>
    <t>Financiële administratie</t>
  </si>
  <si>
    <t>Administratie (vee etc.)</t>
  </si>
  <si>
    <t>Voorlichting/advies inwinnen ect.</t>
  </si>
  <si>
    <t>Telefoneren voor bedrijf</t>
  </si>
  <si>
    <t>Overige management activiteiten</t>
  </si>
  <si>
    <t>Jaarlijks aantal uren</t>
  </si>
  <si>
    <t>Uren per koe per jaar</t>
  </si>
  <si>
    <t>Arbeidsbezetting</t>
  </si>
  <si>
    <t>Uren/jaar</t>
  </si>
  <si>
    <t>Percentage urenbesteding</t>
  </si>
  <si>
    <t>€/jaar</t>
  </si>
  <si>
    <t>Veeverzorging</t>
  </si>
  <si>
    <t>Voerverwerking</t>
  </si>
  <si>
    <t>Huisvesting</t>
  </si>
  <si>
    <t>Management</t>
  </si>
  <si>
    <t>Aan- en verkoop voer</t>
  </si>
  <si>
    <t>Opbrengst voorraadmutatie voedergewassen</t>
  </si>
  <si>
    <t>Inkomsten melk</t>
  </si>
  <si>
    <t>Subsidies</t>
  </si>
  <si>
    <t>Beheersvergoedingen (ANLb)</t>
  </si>
  <si>
    <t>Inkomsten uit energieverkoop</t>
  </si>
  <si>
    <t>Toegerekende kosten</t>
  </si>
  <si>
    <t>Pacht en huur</t>
  </si>
  <si>
    <t>Overig</t>
  </si>
  <si>
    <t>Inhuur arbeid</t>
  </si>
  <si>
    <t>Neventak</t>
  </si>
  <si>
    <t>Opbrengsten neventak</t>
  </si>
  <si>
    <t>Toegerekende kosten neventak</t>
  </si>
  <si>
    <t>Balans</t>
  </si>
  <si>
    <t>Autokosten</t>
  </si>
  <si>
    <t>Oppervlakte</t>
  </si>
  <si>
    <t>Eigendom</t>
  </si>
  <si>
    <t>Los land</t>
  </si>
  <si>
    <t>Gewassen</t>
  </si>
  <si>
    <t>Grasland</t>
  </si>
  <si>
    <t>Voedergewas</t>
  </si>
  <si>
    <t>Natuurland</t>
  </si>
  <si>
    <t>Overige gewassen</t>
  </si>
  <si>
    <t>Melk- en kalfkoeien</t>
  </si>
  <si>
    <t>Jongvee</t>
  </si>
  <si>
    <t>Opbrengsten</t>
  </si>
  <si>
    <t>Opbrengsten melkveehouderij</t>
  </si>
  <si>
    <t>Totaal melkveetak opbrengsten</t>
  </si>
  <si>
    <t>Totaal opbrengsten melkvee en subsidie</t>
  </si>
  <si>
    <t>Saldo</t>
  </si>
  <si>
    <t>Berekende pacht</t>
  </si>
  <si>
    <t>Totaal niet-toegerekende kosten</t>
  </si>
  <si>
    <t>Niet-toegerekende kosten melkveetak</t>
  </si>
  <si>
    <t>Resultaat gewone bedrijfsuitoefening melkveetak (incl (berekende) pacht)</t>
  </si>
  <si>
    <t>Extra inkomsten neventak</t>
  </si>
  <si>
    <t>Extra uitgaven neventak</t>
  </si>
  <si>
    <t>Niet-toegerekende kosten neventak</t>
  </si>
  <si>
    <t>Resultaat gewone bedrijfsuitoefening gehele bedrijf</t>
  </si>
  <si>
    <t>Veeverbetering / fokkerij</t>
  </si>
  <si>
    <t>Percentage opbrengsten bedrijf uit neventak</t>
  </si>
  <si>
    <t>Financieel</t>
  </si>
  <si>
    <t>Andere overige opbrengsten uit bedrijf</t>
  </si>
  <si>
    <t>Resultaat gewone bedrijfsuitoefening melkveetak</t>
  </si>
  <si>
    <t>Totale opbrengsten</t>
  </si>
  <si>
    <t>Berekening winst- en verliesrekening</t>
  </si>
  <si>
    <t>Melkveetak</t>
  </si>
  <si>
    <t>Voer</t>
  </si>
  <si>
    <t>Vee</t>
  </si>
  <si>
    <t>Gewas</t>
  </si>
  <si>
    <t>Werk door derden</t>
  </si>
  <si>
    <t>Afschrijvingen materiele activa</t>
  </si>
  <si>
    <t>Betaalde pacht</t>
  </si>
  <si>
    <t>Algemeen</t>
  </si>
  <si>
    <t>Resultaat winst- en verliesrekening</t>
  </si>
  <si>
    <t>Inkomen per onbetaalde AJE</t>
  </si>
  <si>
    <t>Aantal onbetaalde arbeidsjaareenheden op bedrijf</t>
  </si>
  <si>
    <t>Bedrijfsresultaat</t>
  </si>
  <si>
    <t>Berekening bedrijfsresultaat</t>
  </si>
  <si>
    <t>Melk</t>
  </si>
  <si>
    <t>Berekende rente vee</t>
  </si>
  <si>
    <t>Huur en afschrijving fosfaatrechten</t>
  </si>
  <si>
    <t>Arbeid</t>
  </si>
  <si>
    <t>Berekende arbeid</t>
  </si>
  <si>
    <t>Onderhoud en overig</t>
  </si>
  <si>
    <t>Berekende rente</t>
  </si>
  <si>
    <t>Melkinstallatie</t>
  </si>
  <si>
    <t>Leasekosten</t>
  </si>
  <si>
    <t>Bedrijfssaldo</t>
  </si>
  <si>
    <t>Berekening bedrijfseconomisch resultaat</t>
  </si>
  <si>
    <t>Per koe</t>
  </si>
  <si>
    <t>Berekening activity based costing</t>
  </si>
  <si>
    <t>Kosten activiteit voeraankoop</t>
  </si>
  <si>
    <t>Loonwerk en grasdrogerij</t>
  </si>
  <si>
    <t>Onderhoud en overige kosten</t>
  </si>
  <si>
    <t>Kosten activiteit voerverwerking</t>
  </si>
  <si>
    <t>Voerwinning</t>
  </si>
  <si>
    <t>Berekende en betaalde pacht</t>
  </si>
  <si>
    <t>Kosten activiteit voerwinning</t>
  </si>
  <si>
    <t>Toegerekende energie</t>
  </si>
  <si>
    <t>Kosten activiteit melken</t>
  </si>
  <si>
    <t>Kosten activiteit veeverzorging</t>
  </si>
  <si>
    <t>Toegerekende energie en water</t>
  </si>
  <si>
    <t>Mestplaatsingruimte</t>
  </si>
  <si>
    <t>Kosten activiteit huisvesting</t>
  </si>
  <si>
    <t>Kosten activiteit management</t>
  </si>
  <si>
    <t>Activity based costing</t>
  </si>
  <si>
    <t>Bedrijfseconomische analyse</t>
  </si>
  <si>
    <t>Financiele analyse</t>
  </si>
  <si>
    <t>Areaal</t>
  </si>
  <si>
    <t>Huisvesting (incl energie)</t>
  </si>
  <si>
    <t>Gemiddelde boekwaardes</t>
  </si>
  <si>
    <t>Afschrijving melkinstallatie</t>
  </si>
  <si>
    <t>Voor grasdrogerij</t>
  </si>
  <si>
    <t>Voor voerwinning overig</t>
  </si>
  <si>
    <t>Melkrobot</t>
  </si>
  <si>
    <t>Melkstal</t>
  </si>
  <si>
    <t>Energie en water</t>
  </si>
  <si>
    <t>Overige huisvestingskosten</t>
  </si>
  <si>
    <t>Onderhoudskosten</t>
  </si>
  <si>
    <t>Overige vaste lasten</t>
  </si>
  <si>
    <t>Overige kosten</t>
  </si>
  <si>
    <t>Onderhoudskosten machines</t>
  </si>
  <si>
    <t>Overige kosten machines en werktuigen</t>
  </si>
  <si>
    <t>Verzekeringen onroerende zaken</t>
  </si>
  <si>
    <t>Verhuur productierechten</t>
  </si>
  <si>
    <t>Verzekeringen</t>
  </si>
  <si>
    <t>Overige kerngegevens</t>
  </si>
  <si>
    <t>Type melkinstallatie (type)</t>
  </si>
  <si>
    <t>Aantal melkbeurten per dag (bv: 1 of 3)</t>
  </si>
  <si>
    <t>Aantal standen (melkstal) of aantal robots (melkrobot)</t>
  </si>
  <si>
    <t>Fosfaatproductie (kg)</t>
  </si>
  <si>
    <t>Afschrijving machines, werktuigen en installaties</t>
  </si>
  <si>
    <t xml:space="preserve">Machines, werktuigen en installaties </t>
  </si>
  <si>
    <t>Kosten jongvee-opfok</t>
  </si>
  <si>
    <t>Kostenverdeling binnen bedrijf</t>
  </si>
  <si>
    <t>Onderhoudskosten gebouwen en inventaris</t>
  </si>
  <si>
    <t>Bijvoorbeeld: reinigingskosten</t>
  </si>
  <si>
    <t>Bijvoorbeeld: sociale verzekeringen</t>
  </si>
  <si>
    <t>Bijvoorbeeld: telefoonkosten, abonnementen, contributies, advies- en accountantskosten</t>
  </si>
  <si>
    <t>Bijvoorbeeld: huur, brandstof, lease</t>
  </si>
  <si>
    <t>Bijvoorbeeld: onroerende zaakbelasting, waterschapslasten</t>
  </si>
  <si>
    <t>Bijvoorbeeld:  opstalverzekeringen</t>
  </si>
  <si>
    <t>Onroerende goederen (gebouwen)</t>
  </si>
  <si>
    <t>Grond</t>
  </si>
  <si>
    <t>Bij het nemen van de gemiddelde boekwaarde wordt de boekwaarde van het begin en einde van het boekjaar gemiddeld</t>
  </si>
  <si>
    <t>Gemiddelde meetmelkprijs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</si>
</sst>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\ * #,##0.00_);_(&quot;€&quot;\ * \(#,##0.00\);_(&quot;€&quot;\ * &quot;-&quot;??_);_(@_)"/>
    <numFmt numFmtId="164" formatCode="_ &quot;€&quot;\ * #,##0.00_ ;_ &quot;€&quot;\ * \-#,##0.00_ ;_ &quot;€&quot;\ * &quot;-&quot;??_ ;_ @_ "/>
    <numFmt numFmtId="165" formatCode="[$€]#,##0.00"/>
    <numFmt numFmtId="166" formatCode="_ &quot;€&quot;\ * #,##0_ ;_ &quot;€&quot;\ * \-#,##0_ ;_ &quot;€&quot;\ * &quot;-&quot;??_ ;_ @_ "/>
    <numFmt numFmtId="167" formatCode="0.0"/>
    <numFmt numFmtId="168" formatCode="0.0%"/>
  </numFmts>
  <fonts count="38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F3F76"/>
      <name val="Arial"/>
      <family val="2"/>
    </font>
    <font>
      <b/>
      <sz val="11"/>
      <color rgb="FFFA7D00"/>
      <name val="Calibri"/>
      <family val="2"/>
    </font>
    <font>
      <b/>
      <sz val="11"/>
      <color theme="5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color rgb="FF000000"/>
      <name val="Calibri"/>
      <family val="2"/>
      <scheme val="major"/>
    </font>
    <font>
      <b/>
      <sz val="11"/>
      <color theme="3"/>
      <name val="Calibri"/>
      <family val="2"/>
      <scheme val="major"/>
    </font>
    <font>
      <b/>
      <sz val="11"/>
      <color rgb="FFFA7D00"/>
      <name val="Calibri"/>
      <family val="2"/>
      <scheme val="major"/>
    </font>
    <font>
      <sz val="11"/>
      <color theme="3"/>
      <name val="Calibri"/>
      <family val="2"/>
      <scheme val="major"/>
    </font>
    <font>
      <b/>
      <sz val="11"/>
      <color rgb="FF3F3F3F"/>
      <name val="Calibri"/>
      <family val="2"/>
      <scheme val="major"/>
    </font>
    <font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5E0B3"/>
      </patternFill>
    </fill>
    <fill>
      <patternFill patternType="solid">
        <fgColor theme="7" tint="0.59999389629810485"/>
        <bgColor rgb="FFC5E0B3"/>
      </patternFill>
    </fill>
    <fill>
      <patternFill patternType="solid">
        <fgColor theme="4" tint="0.59999389629810485"/>
        <bgColor rgb="FFC5E0B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</borders>
  <cellStyleXfs count="14">
    <xf numFmtId="0" fontId="0" fillId="0" borderId="0"/>
    <xf numFmtId="0" fontId="23" fillId="6" borderId="1" applyNumberFormat="0" applyAlignment="0" applyProtection="0"/>
    <xf numFmtId="0" fontId="16" fillId="7" borderId="1" applyNumberFormat="0" applyAlignment="0" applyProtection="0"/>
    <xf numFmtId="9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16" applyNumberFormat="0" applyAlignment="0" applyProtection="0"/>
    <xf numFmtId="0" fontId="21" fillId="0" borderId="17" applyNumberFormat="0" applyFill="0" applyAlignment="0" applyProtection="0"/>
    <xf numFmtId="0" fontId="2" fillId="9" borderId="0" applyNumberFormat="0" applyBorder="0" applyAlignment="0" applyProtection="0"/>
    <xf numFmtId="0" fontId="3" fillId="0" borderId="2"/>
    <xf numFmtId="0" fontId="36" fillId="0" borderId="24" applyNumberFormat="0" applyFill="0" applyAlignment="0" applyProtection="0"/>
    <xf numFmtId="0" fontId="37" fillId="0" borderId="0" applyNumberFormat="0" applyFill="0" applyBorder="0" applyAlignment="0" applyProtection="0"/>
  </cellStyleXfs>
  <cellXfs count="172">
    <xf numFmtId="0" fontId="0" fillId="0" borderId="0" xfId="0" applyFont="1" applyAlignment="1"/>
    <xf numFmtId="0" fontId="6" fillId="2" borderId="1" xfId="0" applyFont="1" applyFill="1" applyBorder="1"/>
    <xf numFmtId="0" fontId="7" fillId="0" borderId="0" xfId="0" applyFont="1"/>
    <xf numFmtId="0" fontId="8" fillId="0" borderId="0" xfId="0" applyFont="1"/>
    <xf numFmtId="164" fontId="10" fillId="3" borderId="1" xfId="0" applyNumberFormat="1" applyFont="1" applyFill="1" applyBorder="1"/>
    <xf numFmtId="0" fontId="11" fillId="4" borderId="2" xfId="0" applyFont="1" applyFill="1" applyBorder="1"/>
    <xf numFmtId="165" fontId="7" fillId="0" borderId="0" xfId="0" applyNumberFormat="1" applyFont="1"/>
    <xf numFmtId="164" fontId="6" fillId="2" borderId="1" xfId="0" applyNumberFormat="1" applyFont="1" applyFill="1" applyBorder="1"/>
    <xf numFmtId="0" fontId="12" fillId="0" borderId="0" xfId="0" applyFont="1"/>
    <xf numFmtId="0" fontId="8" fillId="0" borderId="3" xfId="0" applyFont="1" applyBorder="1"/>
    <xf numFmtId="0" fontId="7" fillId="0" borderId="3" xfId="0" applyFont="1" applyBorder="1"/>
    <xf numFmtId="164" fontId="7" fillId="0" borderId="0" xfId="0" applyNumberFormat="1" applyFont="1"/>
    <xf numFmtId="164" fontId="6" fillId="2" borderId="1" xfId="0" applyNumberFormat="1" applyFont="1" applyFill="1" applyBorder="1" applyAlignment="1"/>
    <xf numFmtId="164" fontId="7" fillId="5" borderId="2" xfId="0" applyNumberFormat="1" applyFont="1" applyFill="1" applyBorder="1"/>
    <xf numFmtId="164" fontId="7" fillId="5" borderId="5" xfId="0" applyNumberFormat="1" applyFont="1" applyFill="1" applyBorder="1"/>
    <xf numFmtId="0" fontId="7" fillId="5" borderId="2" xfId="0" applyFont="1" applyFill="1" applyBorder="1"/>
    <xf numFmtId="0" fontId="7" fillId="0" borderId="4" xfId="0" applyFont="1" applyBorder="1"/>
    <xf numFmtId="2" fontId="7" fillId="5" borderId="2" xfId="0" applyNumberFormat="1" applyFont="1" applyFill="1" applyBorder="1"/>
    <xf numFmtId="0" fontId="13" fillId="0" borderId="0" xfId="0" applyFont="1"/>
    <xf numFmtId="166" fontId="7" fillId="5" borderId="2" xfId="0" applyNumberFormat="1" applyFont="1" applyFill="1" applyBorder="1"/>
    <xf numFmtId="1" fontId="7" fillId="5" borderId="2" xfId="0" applyNumberFormat="1" applyFont="1" applyFill="1" applyBorder="1"/>
    <xf numFmtId="165" fontId="0" fillId="0" borderId="0" xfId="0" applyNumberFormat="1" applyFont="1"/>
    <xf numFmtId="0" fontId="7" fillId="0" borderId="0" xfId="0" applyFont="1" applyAlignment="1"/>
    <xf numFmtId="0" fontId="11" fillId="0" borderId="0" xfId="0" applyFont="1"/>
    <xf numFmtId="0" fontId="0" fillId="0" borderId="0" xfId="0" applyNumberFormat="1" applyFont="1" applyAlignment="1"/>
    <xf numFmtId="0" fontId="15" fillId="0" borderId="0" xfId="0" applyFont="1"/>
    <xf numFmtId="0" fontId="14" fillId="0" borderId="0" xfId="0" applyFont="1" applyAlignme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3" fontId="6" fillId="2" borderId="11" xfId="0" applyNumberFormat="1" applyFont="1" applyFill="1" applyBorder="1" applyAlignment="1"/>
    <xf numFmtId="0" fontId="6" fillId="2" borderId="11" xfId="0" applyFont="1" applyFill="1" applyBorder="1" applyAlignment="1"/>
    <xf numFmtId="3" fontId="10" fillId="3" borderId="11" xfId="0" applyNumberFormat="1" applyFont="1" applyFill="1" applyBorder="1"/>
    <xf numFmtId="0" fontId="18" fillId="0" borderId="0" xfId="0" applyFont="1" applyAlignment="1"/>
    <xf numFmtId="164" fontId="7" fillId="0" borderId="0" xfId="0" applyNumberFormat="1" applyFont="1" applyAlignment="1"/>
    <xf numFmtId="0" fontId="17" fillId="0" borderId="0" xfId="0" applyFont="1" applyAlignment="1"/>
    <xf numFmtId="0" fontId="5" fillId="0" borderId="0" xfId="0" applyFont="1" applyAlignment="1"/>
    <xf numFmtId="164" fontId="17" fillId="0" borderId="0" xfId="0" applyNumberFormat="1" applyFont="1" applyAlignment="1"/>
    <xf numFmtId="0" fontId="19" fillId="0" borderId="0" xfId="0" applyFont="1" applyAlignment="1"/>
    <xf numFmtId="164" fontId="19" fillId="0" borderId="0" xfId="0" applyNumberFormat="1" applyFont="1" applyAlignment="1"/>
    <xf numFmtId="0" fontId="20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/>
    <xf numFmtId="0" fontId="21" fillId="0" borderId="0" xfId="0" applyFont="1" applyAlignment="1"/>
    <xf numFmtId="164" fontId="20" fillId="0" borderId="0" xfId="0" applyNumberFormat="1" applyFont="1" applyAlignment="1"/>
    <xf numFmtId="0" fontId="7" fillId="0" borderId="0" xfId="0" applyFont="1" applyFill="1" applyAlignment="1"/>
    <xf numFmtId="0" fontId="22" fillId="0" borderId="0" xfId="0" applyFont="1" applyAlignment="1"/>
    <xf numFmtId="164" fontId="22" fillId="0" borderId="0" xfId="0" applyNumberFormat="1" applyFont="1" applyAlignment="1"/>
    <xf numFmtId="0" fontId="0" fillId="0" borderId="2" xfId="0" applyBorder="1"/>
    <xf numFmtId="0" fontId="3" fillId="0" borderId="0" xfId="0" applyFont="1" applyAlignment="1"/>
    <xf numFmtId="0" fontId="18" fillId="0" borderId="0" xfId="0" applyFont="1"/>
    <xf numFmtId="164" fontId="16" fillId="7" borderId="1" xfId="2" applyNumberFormat="1"/>
    <xf numFmtId="0" fontId="8" fillId="0" borderId="0" xfId="0" applyFont="1" applyAlignment="1"/>
    <xf numFmtId="0" fontId="12" fillId="0" borderId="0" xfId="0" applyFont="1" applyAlignment="1"/>
    <xf numFmtId="0" fontId="7" fillId="0" borderId="2" xfId="0" applyFont="1" applyFill="1" applyBorder="1" applyAlignment="1"/>
    <xf numFmtId="44" fontId="16" fillId="7" borderId="1" xfId="4" applyFont="1" applyFill="1" applyBorder="1" applyAlignment="1"/>
    <xf numFmtId="9" fontId="23" fillId="6" borderId="1" xfId="1" applyNumberFormat="1" applyAlignment="1"/>
    <xf numFmtId="0" fontId="29" fillId="0" borderId="0" xfId="0" applyFont="1" applyAlignment="1"/>
    <xf numFmtId="44" fontId="6" fillId="2" borderId="1" xfId="4" applyFont="1" applyFill="1" applyBorder="1"/>
    <xf numFmtId="0" fontId="29" fillId="0" borderId="0" xfId="0" applyFont="1"/>
    <xf numFmtId="44" fontId="7" fillId="5" borderId="2" xfId="4" applyFont="1" applyFill="1" applyBorder="1"/>
    <xf numFmtId="167" fontId="6" fillId="2" borderId="1" xfId="0" applyNumberFormat="1" applyFont="1" applyFill="1" applyBorder="1"/>
    <xf numFmtId="167" fontId="9" fillId="2" borderId="1" xfId="0" applyNumberFormat="1" applyFont="1" applyFill="1" applyBorder="1" applyAlignment="1"/>
    <xf numFmtId="44" fontId="16" fillId="7" borderId="1" xfId="4" applyFont="1" applyFill="1" applyBorder="1"/>
    <xf numFmtId="44" fontId="16" fillId="7" borderId="1" xfId="2" applyNumberFormat="1" applyAlignment="1"/>
    <xf numFmtId="44" fontId="6" fillId="2" borderId="1" xfId="4" applyFont="1" applyFill="1" applyBorder="1" applyAlignment="1"/>
    <xf numFmtId="44" fontId="7" fillId="0" borderId="0" xfId="0" applyNumberFormat="1" applyFont="1" applyAlignment="1"/>
    <xf numFmtId="44" fontId="2" fillId="11" borderId="0" xfId="10" applyNumberFormat="1" applyFill="1" applyAlignment="1"/>
    <xf numFmtId="164" fontId="7" fillId="12" borderId="5" xfId="0" applyNumberFormat="1" applyFont="1" applyFill="1" applyBorder="1"/>
    <xf numFmtId="44" fontId="7" fillId="12" borderId="2" xfId="4" applyFont="1" applyFill="1" applyBorder="1"/>
    <xf numFmtId="44" fontId="18" fillId="8" borderId="0" xfId="0" applyNumberFormat="1" applyFont="1" applyFill="1" applyAlignment="1"/>
    <xf numFmtId="164" fontId="18" fillId="13" borderId="5" xfId="0" applyNumberFormat="1" applyFont="1" applyFill="1" applyBorder="1"/>
    <xf numFmtId="0" fontId="29" fillId="0" borderId="0" xfId="0" applyFont="1" applyFill="1" applyAlignment="1"/>
    <xf numFmtId="0" fontId="18" fillId="0" borderId="0" xfId="0" applyFont="1" applyFill="1" applyAlignment="1"/>
    <xf numFmtId="44" fontId="18" fillId="8" borderId="0" xfId="4" applyFont="1" applyFill="1" applyAlignment="1"/>
    <xf numFmtId="0" fontId="30" fillId="0" borderId="0" xfId="0" applyFont="1" applyFill="1"/>
    <xf numFmtId="164" fontId="31" fillId="0" borderId="0" xfId="0" applyNumberFormat="1" applyFont="1"/>
    <xf numFmtId="0" fontId="31" fillId="0" borderId="0" xfId="0" applyFont="1" applyFill="1"/>
    <xf numFmtId="164" fontId="31" fillId="13" borderId="0" xfId="0" applyNumberFormat="1" applyFont="1" applyFill="1"/>
    <xf numFmtId="0" fontId="18" fillId="0" borderId="0" xfId="0" applyFont="1" applyFill="1"/>
    <xf numFmtId="0" fontId="31" fillId="0" borderId="0" xfId="0" applyFont="1" applyFill="1" applyAlignment="1"/>
    <xf numFmtId="0" fontId="18" fillId="0" borderId="0" xfId="3" applyNumberFormat="1" applyFont="1" applyAlignment="1"/>
    <xf numFmtId="44" fontId="18" fillId="0" borderId="0" xfId="4" applyFont="1" applyAlignment="1"/>
    <xf numFmtId="44" fontId="18" fillId="0" borderId="0" xfId="0" applyNumberFormat="1" applyFont="1" applyAlignment="1"/>
    <xf numFmtId="49" fontId="16" fillId="7" borderId="1" xfId="2" applyNumberFormat="1"/>
    <xf numFmtId="0" fontId="0" fillId="0" borderId="2" xfId="0" applyFont="1" applyBorder="1" applyAlignment="1"/>
    <xf numFmtId="44" fontId="18" fillId="15" borderId="0" xfId="4" applyFont="1" applyFill="1" applyAlignment="1"/>
    <xf numFmtId="44" fontId="31" fillId="14" borderId="0" xfId="4" applyFont="1" applyFill="1"/>
    <xf numFmtId="0" fontId="31" fillId="0" borderId="2" xfId="0" applyFont="1" applyBorder="1" applyAlignment="1"/>
    <xf numFmtId="0" fontId="29" fillId="0" borderId="2" xfId="0" applyFont="1" applyFill="1" applyBorder="1" applyAlignment="1"/>
    <xf numFmtId="164" fontId="18" fillId="14" borderId="5" xfId="0" applyNumberFormat="1" applyFont="1" applyFill="1" applyBorder="1"/>
    <xf numFmtId="44" fontId="18" fillId="14" borderId="2" xfId="4" applyFont="1" applyFill="1" applyBorder="1"/>
    <xf numFmtId="0" fontId="18" fillId="0" borderId="2" xfId="0" applyFont="1" applyFill="1" applyBorder="1" applyAlignment="1"/>
    <xf numFmtId="0" fontId="18" fillId="0" borderId="18" xfId="0" applyFont="1" applyBorder="1" applyAlignment="1"/>
    <xf numFmtId="164" fontId="7" fillId="5" borderId="19" xfId="0" applyNumberFormat="1" applyFont="1" applyFill="1" applyBorder="1"/>
    <xf numFmtId="164" fontId="7" fillId="5" borderId="20" xfId="0" applyNumberFormat="1" applyFont="1" applyFill="1" applyBorder="1"/>
    <xf numFmtId="44" fontId="7" fillId="5" borderId="18" xfId="4" applyFont="1" applyFill="1" applyBorder="1"/>
    <xf numFmtId="0" fontId="7" fillId="0" borderId="18" xfId="0" applyFont="1" applyBorder="1" applyAlignment="1"/>
    <xf numFmtId="44" fontId="2" fillId="11" borderId="18" xfId="10" applyNumberFormat="1" applyFill="1" applyBorder="1" applyAlignment="1"/>
    <xf numFmtId="0" fontId="29" fillId="0" borderId="2" xfId="0" applyFont="1" applyBorder="1" applyAlignment="1"/>
    <xf numFmtId="164" fontId="18" fillId="13" borderId="20" xfId="0" applyNumberFormat="1" applyFont="1" applyFill="1" applyBorder="1"/>
    <xf numFmtId="0" fontId="29" fillId="0" borderId="0" xfId="0" applyFont="1" applyFill="1"/>
    <xf numFmtId="0" fontId="32" fillId="0" borderId="14" xfId="5" applyFont="1" applyFill="1"/>
    <xf numFmtId="0" fontId="32" fillId="0" borderId="15" xfId="6" applyFont="1" applyAlignment="1"/>
    <xf numFmtId="0" fontId="33" fillId="6" borderId="1" xfId="1" applyNumberFormat="1" applyFont="1" applyAlignment="1"/>
    <xf numFmtId="9" fontId="33" fillId="6" borderId="1" xfId="3" applyFont="1" applyFill="1" applyBorder="1" applyAlignment="1"/>
    <xf numFmtId="44" fontId="33" fillId="6" borderId="1" xfId="4" applyFont="1" applyFill="1" applyBorder="1" applyAlignment="1"/>
    <xf numFmtId="0" fontId="34" fillId="0" borderId="0" xfId="7" applyFont="1" applyAlignment="1"/>
    <xf numFmtId="164" fontId="18" fillId="11" borderId="0" xfId="0" applyNumberFormat="1" applyFont="1" applyFill="1" applyAlignment="1"/>
    <xf numFmtId="164" fontId="31" fillId="5" borderId="0" xfId="0" applyNumberFormat="1" applyFont="1" applyFill="1"/>
    <xf numFmtId="44" fontId="18" fillId="11" borderId="0" xfId="0" applyNumberFormat="1" applyFont="1" applyFill="1" applyAlignment="1"/>
    <xf numFmtId="0" fontId="29" fillId="0" borderId="17" xfId="9" applyFont="1" applyFill="1"/>
    <xf numFmtId="0" fontId="18" fillId="0" borderId="2" xfId="0" applyFont="1" applyBorder="1"/>
    <xf numFmtId="44" fontId="34" fillId="0" borderId="0" xfId="7" applyNumberFormat="1" applyFont="1" applyAlignment="1"/>
    <xf numFmtId="44" fontId="18" fillId="11" borderId="0" xfId="4" applyFont="1" applyFill="1" applyAlignment="1"/>
    <xf numFmtId="0" fontId="32" fillId="0" borderId="0" xfId="7" applyFont="1" applyAlignment="1"/>
    <xf numFmtId="0" fontId="32" fillId="6" borderId="16" xfId="7" applyFont="1" applyFill="1" applyBorder="1" applyAlignment="1"/>
    <xf numFmtId="44" fontId="31" fillId="5" borderId="0" xfId="4" applyFont="1" applyFill="1"/>
    <xf numFmtId="164" fontId="31" fillId="5" borderId="6" xfId="0" applyNumberFormat="1" applyFont="1" applyFill="1" applyBorder="1"/>
    <xf numFmtId="44" fontId="29" fillId="0" borderId="17" xfId="9" applyNumberFormat="1" applyFont="1" applyAlignment="1"/>
    <xf numFmtId="0" fontId="29" fillId="0" borderId="17" xfId="9" applyFont="1" applyAlignment="1"/>
    <xf numFmtId="164" fontId="29" fillId="0" borderId="17" xfId="9" applyNumberFormat="1" applyFont="1" applyAlignment="1"/>
    <xf numFmtId="164" fontId="29" fillId="10" borderId="17" xfId="9" applyNumberFormat="1" applyFont="1" applyFill="1"/>
    <xf numFmtId="164" fontId="29" fillId="6" borderId="17" xfId="9" applyNumberFormat="1" applyFont="1" applyFill="1"/>
    <xf numFmtId="44" fontId="29" fillId="0" borderId="17" xfId="4" applyFont="1" applyFill="1" applyBorder="1" applyAlignment="1"/>
    <xf numFmtId="44" fontId="29" fillId="0" borderId="17" xfId="4" applyFont="1" applyBorder="1" applyAlignment="1"/>
    <xf numFmtId="44" fontId="35" fillId="6" borderId="16" xfId="8" applyNumberFormat="1" applyFont="1" applyAlignment="1"/>
    <xf numFmtId="0" fontId="35" fillId="6" borderId="16" xfId="8" applyFont="1" applyAlignment="1"/>
    <xf numFmtId="0" fontId="35" fillId="6" borderId="16" xfId="8" applyFont="1"/>
    <xf numFmtId="164" fontId="35" fillId="6" borderId="16" xfId="8" applyNumberFormat="1" applyFont="1"/>
    <xf numFmtId="0" fontId="29" fillId="0" borderId="17" xfId="9" applyFont="1" applyFill="1" applyAlignment="1"/>
    <xf numFmtId="0" fontId="35" fillId="6" borderId="16" xfId="8" applyFont="1" applyAlignment="1">
      <alignment wrapText="1"/>
    </xf>
    <xf numFmtId="0" fontId="8" fillId="0" borderId="7" xfId="0" applyFont="1" applyBorder="1"/>
    <xf numFmtId="0" fontId="7" fillId="0" borderId="12" xfId="0" applyFont="1" applyBorder="1"/>
    <xf numFmtId="165" fontId="6" fillId="2" borderId="13" xfId="0" applyNumberFormat="1" applyFont="1" applyFill="1" applyBorder="1" applyAlignment="1"/>
    <xf numFmtId="0" fontId="8" fillId="0" borderId="7" xfId="0" applyFont="1" applyBorder="1" applyAlignment="1"/>
    <xf numFmtId="0" fontId="7" fillId="0" borderId="8" xfId="0" applyFont="1" applyBorder="1" applyAlignment="1"/>
    <xf numFmtId="0" fontId="12" fillId="0" borderId="9" xfId="0" applyFont="1" applyBorder="1" applyAlignment="1"/>
    <xf numFmtId="0" fontId="7" fillId="0" borderId="10" xfId="0" applyFont="1" applyBorder="1" applyAlignment="1"/>
    <xf numFmtId="0" fontId="7" fillId="0" borderId="9" xfId="0" applyFont="1" applyBorder="1" applyAlignment="1"/>
    <xf numFmtId="0" fontId="16" fillId="7" borderId="11" xfId="2" applyBorder="1" applyAlignment="1"/>
    <xf numFmtId="0" fontId="8" fillId="0" borderId="9" xfId="0" applyFont="1" applyBorder="1" applyAlignment="1"/>
    <xf numFmtId="0" fontId="23" fillId="6" borderId="11" xfId="1" applyBorder="1" applyAlignment="1"/>
    <xf numFmtId="0" fontId="16" fillId="7" borderId="11" xfId="2" applyBorder="1"/>
    <xf numFmtId="0" fontId="16" fillId="7" borderId="11" xfId="2" applyNumberFormat="1" applyBorder="1" applyAlignment="1"/>
    <xf numFmtId="0" fontId="8" fillId="0" borderId="12" xfId="0" applyFont="1" applyBorder="1" applyAlignment="1"/>
    <xf numFmtId="0" fontId="23" fillId="6" borderId="13" xfId="1" applyBorder="1" applyAlignment="1"/>
    <xf numFmtId="0" fontId="7" fillId="0" borderId="12" xfId="0" applyFont="1" applyBorder="1" applyAlignment="1"/>
    <xf numFmtId="0" fontId="16" fillId="7" borderId="13" xfId="2" applyBorder="1" applyAlignment="1"/>
    <xf numFmtId="0" fontId="8" fillId="0" borderId="21" xfId="0" applyFont="1" applyBorder="1" applyAlignment="1">
      <alignment wrapText="1"/>
    </xf>
    <xf numFmtId="0" fontId="16" fillId="7" borderId="22" xfId="2" applyBorder="1" applyAlignment="1"/>
    <xf numFmtId="44" fontId="23" fillId="6" borderId="1" xfId="1" applyNumberFormat="1"/>
    <xf numFmtId="167" fontId="1" fillId="16" borderId="23" xfId="11" applyNumberFormat="1" applyFont="1" applyFill="1" applyBorder="1" applyAlignment="1" applyProtection="1">
      <alignment horizontal="right" wrapText="1"/>
      <protection locked="0"/>
    </xf>
    <xf numFmtId="167" fontId="1" fillId="16" borderId="23" xfId="11" applyNumberFormat="1" applyFont="1" applyFill="1" applyBorder="1" applyProtection="1">
      <protection locked="0"/>
    </xf>
    <xf numFmtId="2" fontId="1" fillId="16" borderId="23" xfId="11" applyNumberFormat="1" applyFont="1" applyFill="1" applyBorder="1" applyProtection="1">
      <protection locked="0"/>
    </xf>
    <xf numFmtId="1" fontId="1" fillId="16" borderId="23" xfId="11" applyNumberFormat="1" applyFont="1" applyFill="1" applyBorder="1" applyProtection="1">
      <protection locked="0"/>
    </xf>
    <xf numFmtId="9" fontId="18" fillId="0" borderId="2" xfId="0" applyNumberFormat="1" applyFont="1" applyBorder="1"/>
    <xf numFmtId="164" fontId="6" fillId="2" borderId="2" xfId="0" applyNumberFormat="1" applyFont="1" applyFill="1" applyBorder="1" applyAlignment="1"/>
    <xf numFmtId="9" fontId="18" fillId="0" borderId="0" xfId="3" applyFont="1" applyAlignment="1"/>
    <xf numFmtId="0" fontId="8" fillId="0" borderId="25" xfId="0" applyFont="1" applyBorder="1"/>
    <xf numFmtId="0" fontId="0" fillId="0" borderId="8" xfId="0" applyFont="1" applyBorder="1" applyAlignment="1"/>
    <xf numFmtId="167" fontId="16" fillId="7" borderId="11" xfId="2" applyNumberFormat="1" applyBorder="1" applyAlignment="1" applyProtection="1">
      <alignment horizontal="right" wrapText="1"/>
      <protection locked="0"/>
    </xf>
    <xf numFmtId="167" fontId="16" fillId="7" borderId="11" xfId="2" applyNumberFormat="1" applyBorder="1" applyProtection="1">
      <protection locked="0"/>
    </xf>
    <xf numFmtId="0" fontId="7" fillId="0" borderId="9" xfId="0" applyFont="1" applyBorder="1" applyAlignment="1">
      <alignment wrapText="1"/>
    </xf>
    <xf numFmtId="164" fontId="7" fillId="0" borderId="12" xfId="0" applyNumberFormat="1" applyFont="1" applyBorder="1" applyAlignment="1"/>
    <xf numFmtId="0" fontId="31" fillId="0" borderId="2" xfId="0" applyFont="1" applyFill="1" applyBorder="1" applyAlignment="1"/>
    <xf numFmtId="44" fontId="18" fillId="8" borderId="18" xfId="0" applyNumberFormat="1" applyFont="1" applyFill="1" applyBorder="1" applyAlignment="1"/>
    <xf numFmtId="0" fontId="0" fillId="0" borderId="18" xfId="0" applyFont="1" applyBorder="1" applyAlignment="1"/>
    <xf numFmtId="168" fontId="36" fillId="6" borderId="24" xfId="12" applyNumberFormat="1" applyFill="1" applyAlignment="1"/>
    <xf numFmtId="0" fontId="37" fillId="0" borderId="0" xfId="13" applyAlignment="1"/>
    <xf numFmtId="164" fontId="37" fillId="0" borderId="0" xfId="13" applyNumberFormat="1" applyAlignment="1"/>
    <xf numFmtId="49" fontId="6" fillId="2" borderId="1" xfId="0" applyNumberFormat="1" applyFont="1" applyFill="1" applyBorder="1"/>
  </cellXfs>
  <cellStyles count="14">
    <cellStyle name="20% - Accent2" xfId="10" builtinId="34"/>
    <cellStyle name="Berekening" xfId="1" builtinId="22"/>
    <cellStyle name="Gekoppelde cel" xfId="12" builtinId="24"/>
    <cellStyle name="Invoer" xfId="2" builtinId="20"/>
    <cellStyle name="Kop 1" xfId="5" builtinId="16"/>
    <cellStyle name="Kop 3" xfId="6" builtinId="18"/>
    <cellStyle name="Kop 4" xfId="7" builtinId="19"/>
    <cellStyle name="Procent" xfId="3" builtinId="5"/>
    <cellStyle name="Standaard" xfId="0" builtinId="0"/>
    <cellStyle name="Standaard 3" xfId="11" xr:uid="{D274C820-7698-144A-9D25-92C42222B3ED}"/>
    <cellStyle name="Totaal" xfId="9" builtinId="25"/>
    <cellStyle name="Uitvoer" xfId="8" builtinId="21"/>
    <cellStyle name="Valuta" xfId="4" builtinId="4"/>
    <cellStyle name="Verklarende tekst" xfId="1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+mn-ea"/>
                <a:cs typeface="+mn-cs"/>
              </a:defRPr>
            </a:pPr>
            <a:r>
              <a:rPr lang="nl-NL"/>
              <a:t>Kostenverdeling binnen bedrijf - kosten in € p/100kg MM</a:t>
            </a:r>
          </a:p>
        </c:rich>
      </c:tx>
      <c:layout>
        <c:manualLayout>
          <c:xMode val="edge"/>
          <c:yMode val="edge"/>
          <c:x val="0.10340869164766779"/>
          <c:y val="3.3057900828508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5E4-DE40-A2E0-6627CD3685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5E4-DE40-A2E0-6627CD3685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E4-DE40-A2E0-6627CD3685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5E4-DE40-A2E0-6627CD3685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E4-DE40-A2E0-6627CD3685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5E4-DE40-A2E0-6627CD3685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5E4-DE40-A2E0-6627CD3685CE}"/>
              </c:ext>
            </c:extLst>
          </c:dPt>
          <c:dLbls>
            <c:dLbl>
              <c:idx val="0"/>
              <c:layout>
                <c:manualLayout>
                  <c:x val="5.2050479650572412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E4-DE40-A2E0-6627CD3685CE}"/>
                </c:ext>
              </c:extLst>
            </c:dLbl>
            <c:dLbl>
              <c:idx val="1"/>
              <c:layout>
                <c:manualLayout>
                  <c:x val="2.1293378038870481E-2"/>
                  <c:y val="1.60427723047431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E4-DE40-A2E0-6627CD3685CE}"/>
                </c:ext>
              </c:extLst>
            </c:dLbl>
            <c:dLbl>
              <c:idx val="2"/>
              <c:layout>
                <c:manualLayout>
                  <c:x val="2.6025239825286251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E4-DE40-A2E0-6627CD3685CE}"/>
                </c:ext>
              </c:extLst>
            </c:dLbl>
            <c:dLbl>
              <c:idx val="3"/>
              <c:layout>
                <c:manualLayout>
                  <c:x val="-4.7318617864156604E-3"/>
                  <c:y val="2.80748515333005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E4-DE40-A2E0-6627CD3685CE}"/>
                </c:ext>
              </c:extLst>
            </c:dLbl>
            <c:dLbl>
              <c:idx val="4"/>
              <c:layout>
                <c:manualLayout>
                  <c:x val="-4.7318617864157038E-3"/>
                  <c:y val="2.00534653809289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E4-DE40-A2E0-6627CD3685CE}"/>
                </c:ext>
              </c:extLst>
            </c:dLbl>
            <c:dLbl>
              <c:idx val="5"/>
              <c:layout>
                <c:manualLayout>
                  <c:x val="0"/>
                  <c:y val="4.41176238380437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E4-DE40-A2E0-6627CD3685CE}"/>
                </c:ext>
              </c:extLst>
            </c:dLbl>
            <c:dLbl>
              <c:idx val="6"/>
              <c:layout>
                <c:manualLayout>
                  <c:x val="-3.312303250490977E-2"/>
                  <c:y val="2.40641584571147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E4-DE40-A2E0-6627CD368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+mn-ea"/>
                    <a:cs typeface="+mn-cs"/>
                  </a:defRPr>
                </a:pPr>
                <a:endParaRPr lang="nl-N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Uitvoer!$A$17:$A$23</c:f>
              <c:strCache>
                <c:ptCount val="7"/>
                <c:pt idx="0">
                  <c:v>Aan- en verkoop voer</c:v>
                </c:pt>
                <c:pt idx="1">
                  <c:v>Voerverwerking</c:v>
                </c:pt>
                <c:pt idx="2">
                  <c:v>Voerwinning</c:v>
                </c:pt>
                <c:pt idx="3">
                  <c:v>Melken</c:v>
                </c:pt>
                <c:pt idx="4">
                  <c:v>Veeverzorging</c:v>
                </c:pt>
                <c:pt idx="5">
                  <c:v>Huisvesting</c:v>
                </c:pt>
                <c:pt idx="6">
                  <c:v>Management</c:v>
                </c:pt>
              </c:strCache>
            </c:strRef>
          </c:cat>
          <c:val>
            <c:numRef>
              <c:f>Uitvoer!$C$17:$C$23</c:f>
              <c:numCache>
                <c:formatCode>_ "€"\ * #,##0.00_ ;_ "€"\ * \-#,##0.00_ ;_ "€"\ * "-"??_ ;_ @_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4-DE40-A2E0-6627CD368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Cambria" panose="02040503050406030204" pitchFamily="18" charset="0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67734</xdr:colOff>
      <xdr:row>25</xdr:row>
      <xdr:rowOff>135465</xdr:rowOff>
    </xdr:from>
    <xdr:to>
      <xdr:col>2</xdr:col>
      <xdr:colOff>1075267</xdr:colOff>
      <xdr:row>43</xdr:row>
      <xdr:rowOff>101600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3D18FD6-1915-0C48-93C1-75A5B28B0D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19"/>
  <sheetViews>
    <sheetView showGridLines="0" tabSelected="1" zoomScale="140" zoomScaleNormal="140" workbookViewId="0">
      <pane xSplit="1" ySplit="3" topLeftCell="B69" activePane="bottomRight" state="frozen"/>
      <selection pane="topRight" activeCell="B1" sqref="B1"/>
      <selection pane="bottomLeft" activeCell="A4" sqref="A4"/>
      <selection pane="bottomRight" activeCell="D11" sqref="D11"/>
    </sheetView>
  </sheetViews>
  <sheetFormatPr baseColWidth="10" defaultColWidth="12.6640625" defaultRowHeight="15" customHeight="1" x14ac:dyDescent="0.2"/>
  <cols>
    <col min="1" max="1" width="36.1640625" style="22" customWidth="1"/>
    <col min="2" max="2" width="14.6640625" style="22" bestFit="1" customWidth="1"/>
    <col min="3" max="3" width="5.83203125" style="22" customWidth="1"/>
    <col min="4" max="4" width="29.83203125" style="22" customWidth="1"/>
    <col min="5" max="5" width="21" style="22" bestFit="1" customWidth="1"/>
    <col min="6" max="6" width="14.33203125" style="22" customWidth="1"/>
    <col min="7" max="7" width="13" style="22" customWidth="1"/>
    <col min="8" max="8" width="10.5" style="22" customWidth="1"/>
    <col min="9" max="9" width="5.83203125" style="22" customWidth="1"/>
    <col min="10" max="10" width="29.6640625" style="22" bestFit="1" customWidth="1"/>
    <col min="11" max="11" width="11.6640625" style="22" bestFit="1" customWidth="1"/>
    <col min="12" max="12" width="11.6640625" style="22" customWidth="1"/>
    <col min="13" max="13" width="5.83203125" style="22" customWidth="1"/>
    <col min="14" max="14" width="34.6640625" style="42" bestFit="1" customWidth="1"/>
    <col min="15" max="15" width="11.6640625" style="41" bestFit="1" customWidth="1"/>
    <col min="16" max="16" width="10.83203125" style="42" bestFit="1" customWidth="1"/>
    <col min="17" max="17" width="21.1640625" style="42" bestFit="1" customWidth="1"/>
    <col min="18" max="18" width="10.83203125" style="41" bestFit="1" customWidth="1"/>
    <col min="19" max="19" width="10.83203125" style="42" bestFit="1" customWidth="1"/>
    <col min="20" max="20" width="23.6640625" style="42" bestFit="1" customWidth="1"/>
    <col min="21" max="21" width="10.83203125" style="41" bestFit="1" customWidth="1"/>
    <col min="22" max="27" width="5.83203125" customWidth="1"/>
  </cols>
  <sheetData>
    <row r="1" spans="1:17" ht="14.25" customHeight="1" x14ac:dyDescent="0.2">
      <c r="A1" s="2" t="s">
        <v>0</v>
      </c>
      <c r="B1" s="84"/>
    </row>
    <row r="2" spans="1:17" ht="14.25" customHeight="1" x14ac:dyDescent="0.2">
      <c r="A2" s="2" t="s">
        <v>2</v>
      </c>
      <c r="B2" s="84"/>
    </row>
    <row r="3" spans="1:17" ht="14.25" customHeight="1" thickBot="1" x14ac:dyDescent="0.25">
      <c r="A3" s="2" t="s">
        <v>10</v>
      </c>
      <c r="B3" s="84"/>
    </row>
    <row r="4" spans="1:17" ht="14.25" customHeight="1" x14ac:dyDescent="0.2">
      <c r="A4" s="52" t="s">
        <v>193</v>
      </c>
      <c r="B4" s="3" t="s">
        <v>7</v>
      </c>
      <c r="D4" s="132" t="s">
        <v>11</v>
      </c>
      <c r="E4" s="27"/>
      <c r="G4"/>
      <c r="H4"/>
      <c r="I4"/>
      <c r="J4"/>
    </row>
    <row r="5" spans="1:17" ht="14.25" customHeight="1" x14ac:dyDescent="0.2">
      <c r="A5" s="2" t="s">
        <v>13</v>
      </c>
      <c r="B5" s="12"/>
      <c r="D5" s="28"/>
      <c r="E5" s="29"/>
      <c r="G5"/>
      <c r="H5"/>
      <c r="I5"/>
      <c r="J5"/>
    </row>
    <row r="6" spans="1:17" ht="14.25" customHeight="1" x14ac:dyDescent="0.2">
      <c r="A6" s="2" t="s">
        <v>14</v>
      </c>
      <c r="B6" s="12"/>
      <c r="D6" s="28" t="s">
        <v>15</v>
      </c>
      <c r="E6" s="30"/>
      <c r="G6"/>
      <c r="H6"/>
      <c r="I6"/>
      <c r="J6"/>
    </row>
    <row r="7" spans="1:17" ht="14.25" customHeight="1" x14ac:dyDescent="0.2">
      <c r="A7" s="2" t="s">
        <v>19</v>
      </c>
      <c r="B7" s="12"/>
      <c r="C7" s="23"/>
      <c r="D7" s="28" t="s">
        <v>16</v>
      </c>
      <c r="E7" s="31"/>
      <c r="G7"/>
      <c r="H7"/>
      <c r="I7"/>
      <c r="J7"/>
      <c r="K7" s="36"/>
      <c r="L7" s="36"/>
      <c r="N7" s="35"/>
    </row>
    <row r="8" spans="1:17" ht="14.25" customHeight="1" x14ac:dyDescent="0.2">
      <c r="A8" s="2" t="s">
        <v>192</v>
      </c>
      <c r="B8" s="58"/>
      <c r="D8" s="28" t="s">
        <v>17</v>
      </c>
      <c r="E8" s="31"/>
      <c r="G8"/>
      <c r="H8"/>
      <c r="I8"/>
      <c r="J8"/>
      <c r="K8"/>
      <c r="L8" s="39"/>
      <c r="N8" s="40"/>
      <c r="O8" s="44"/>
      <c r="Q8" s="48"/>
    </row>
    <row r="9" spans="1:17" ht="14.25" customHeight="1" x14ac:dyDescent="0.2">
      <c r="A9" s="52"/>
      <c r="B9" s="34"/>
      <c r="D9" s="28" t="s">
        <v>18</v>
      </c>
      <c r="E9" s="32">
        <f>((0.337+(0.116*E7)+0.06*E8))*E6</f>
        <v>0</v>
      </c>
      <c r="G9"/>
      <c r="H9"/>
      <c r="I9"/>
      <c r="J9"/>
      <c r="K9"/>
      <c r="L9" s="39"/>
      <c r="N9" s="40"/>
      <c r="O9" s="44"/>
      <c r="Q9" s="41"/>
    </row>
    <row r="10" spans="1:17" ht="14.25" customHeight="1" thickBot="1" x14ac:dyDescent="0.25">
      <c r="A10" s="52" t="s">
        <v>194</v>
      </c>
      <c r="D10" s="133" t="s">
        <v>316</v>
      </c>
      <c r="E10" s="134"/>
      <c r="G10"/>
      <c r="H10"/>
      <c r="I10"/>
      <c r="J10"/>
      <c r="K10"/>
      <c r="L10" s="39"/>
      <c r="N10" s="40"/>
      <c r="O10" s="44"/>
      <c r="Q10" s="41"/>
    </row>
    <row r="11" spans="1:17" ht="14.25" customHeight="1" thickBot="1" x14ac:dyDescent="0.25">
      <c r="A11" s="2" t="s">
        <v>195</v>
      </c>
      <c r="B11" s="58"/>
      <c r="C11" s="23"/>
      <c r="G11"/>
      <c r="H11"/>
      <c r="I11"/>
      <c r="J11"/>
      <c r="K11"/>
      <c r="L11" s="39"/>
      <c r="N11" s="40"/>
      <c r="O11" s="44"/>
      <c r="P11" s="39"/>
      <c r="Q11" s="39"/>
    </row>
    <row r="12" spans="1:17" ht="14.25" customHeight="1" x14ac:dyDescent="0.2">
      <c r="A12" s="2" t="s">
        <v>21</v>
      </c>
      <c r="B12" s="58"/>
      <c r="D12" s="135" t="s">
        <v>279</v>
      </c>
      <c r="E12" s="136"/>
      <c r="G12"/>
      <c r="H12"/>
      <c r="I12"/>
      <c r="J12"/>
      <c r="K12"/>
      <c r="L12" s="39"/>
      <c r="N12" s="40"/>
      <c r="O12" s="44"/>
      <c r="P12" s="39"/>
      <c r="Q12" s="39"/>
    </row>
    <row r="13" spans="1:17" ht="14.25" customHeight="1" x14ac:dyDescent="0.2">
      <c r="B13" s="34"/>
      <c r="D13" s="137" t="s">
        <v>206</v>
      </c>
      <c r="E13" s="138"/>
      <c r="G13"/>
      <c r="H13"/>
      <c r="I13"/>
      <c r="J13"/>
      <c r="K13"/>
      <c r="L13" s="39"/>
      <c r="N13" s="40"/>
      <c r="O13" s="44"/>
      <c r="P13" s="39"/>
      <c r="Q13" s="39"/>
    </row>
    <row r="14" spans="1:17" ht="14.25" customHeight="1" x14ac:dyDescent="0.2">
      <c r="A14" s="3" t="s">
        <v>22</v>
      </c>
      <c r="D14" s="139" t="s">
        <v>207</v>
      </c>
      <c r="E14" s="140"/>
      <c r="G14"/>
      <c r="H14"/>
      <c r="I14"/>
      <c r="J14"/>
      <c r="K14"/>
      <c r="L14" s="39"/>
      <c r="N14" s="40"/>
      <c r="O14" s="44"/>
      <c r="P14" s="39"/>
      <c r="Q14" s="39"/>
    </row>
    <row r="15" spans="1:17" ht="14.25" customHeight="1" x14ac:dyDescent="0.2">
      <c r="A15" s="2" t="s">
        <v>196</v>
      </c>
      <c r="B15" s="58"/>
      <c r="D15" s="139" t="s">
        <v>74</v>
      </c>
      <c r="E15" s="140"/>
      <c r="G15"/>
      <c r="H15"/>
      <c r="I15"/>
      <c r="J15"/>
      <c r="K15"/>
      <c r="L15" s="39"/>
      <c r="N15" s="40"/>
      <c r="O15" s="44"/>
      <c r="P15" s="39"/>
      <c r="Q15" s="39"/>
    </row>
    <row r="16" spans="1:17" ht="14.25" customHeight="1" x14ac:dyDescent="0.2">
      <c r="A16" s="22" t="s">
        <v>232</v>
      </c>
      <c r="B16" s="58"/>
      <c r="D16" s="139" t="s">
        <v>208</v>
      </c>
      <c r="E16" s="140"/>
      <c r="G16"/>
      <c r="H16"/>
      <c r="I16"/>
      <c r="J16"/>
      <c r="K16"/>
      <c r="L16" s="39"/>
      <c r="N16" s="40"/>
      <c r="O16" s="44"/>
      <c r="P16" s="39"/>
      <c r="Q16" s="39"/>
    </row>
    <row r="17" spans="1:17" ht="14.25" customHeight="1" x14ac:dyDescent="0.2">
      <c r="B17"/>
      <c r="D17" s="141" t="s">
        <v>7</v>
      </c>
      <c r="E17" s="142">
        <f>SUM(E14:E16)</f>
        <v>0</v>
      </c>
      <c r="G17"/>
      <c r="H17"/>
      <c r="I17"/>
      <c r="J17"/>
      <c r="K17"/>
      <c r="L17" s="39"/>
      <c r="N17" s="40"/>
      <c r="O17" s="44"/>
      <c r="P17" s="39"/>
      <c r="Q17" s="39"/>
    </row>
    <row r="18" spans="1:17" ht="14.25" customHeight="1" x14ac:dyDescent="0.2">
      <c r="A18" s="52" t="s">
        <v>234</v>
      </c>
      <c r="B18" s="151"/>
      <c r="D18" s="139"/>
      <c r="E18" s="138"/>
      <c r="G18"/>
      <c r="H18"/>
      <c r="I18"/>
      <c r="J18"/>
      <c r="K18"/>
      <c r="L18" s="39"/>
      <c r="N18" s="40"/>
      <c r="O18" s="44"/>
      <c r="P18" s="39"/>
      <c r="Q18" s="39"/>
    </row>
    <row r="19" spans="1:17" ht="14.25" customHeight="1" x14ac:dyDescent="0.2">
      <c r="D19" s="137" t="s">
        <v>209</v>
      </c>
      <c r="E19" s="138"/>
      <c r="G19"/>
      <c r="H19"/>
      <c r="I19"/>
      <c r="J19"/>
      <c r="K19"/>
      <c r="L19" s="39"/>
      <c r="N19" s="40"/>
      <c r="O19" s="44"/>
      <c r="P19" s="39"/>
      <c r="Q19" s="39"/>
    </row>
    <row r="20" spans="1:17" ht="14.25" customHeight="1" x14ac:dyDescent="0.2">
      <c r="A20" s="3" t="s">
        <v>61</v>
      </c>
      <c r="B20"/>
      <c r="D20" s="139" t="s">
        <v>210</v>
      </c>
      <c r="E20" s="140"/>
      <c r="G20"/>
      <c r="H20"/>
      <c r="I20"/>
      <c r="J20"/>
      <c r="K20" s="44"/>
      <c r="L20" s="39"/>
      <c r="N20" s="40"/>
      <c r="O20" s="44"/>
      <c r="P20" s="39"/>
      <c r="Q20" s="39"/>
    </row>
    <row r="21" spans="1:17" ht="14.25" customHeight="1" x14ac:dyDescent="0.2">
      <c r="A21" s="2" t="s">
        <v>24</v>
      </c>
      <c r="B21" s="12"/>
      <c r="D21" s="28" t="s">
        <v>211</v>
      </c>
      <c r="E21" s="143"/>
      <c r="G21"/>
      <c r="H21"/>
      <c r="I21"/>
      <c r="J21"/>
      <c r="K21" s="44"/>
      <c r="L21" s="39"/>
      <c r="N21" s="40"/>
      <c r="O21" s="44"/>
      <c r="P21" s="39"/>
      <c r="Q21" s="39"/>
    </row>
    <row r="22" spans="1:17" ht="14.25" customHeight="1" x14ac:dyDescent="0.2">
      <c r="A22" s="2" t="s">
        <v>25</v>
      </c>
      <c r="B22" s="7"/>
      <c r="D22" s="28" t="s">
        <v>212</v>
      </c>
      <c r="E22" s="144"/>
      <c r="G22"/>
      <c r="H22"/>
      <c r="I22"/>
      <c r="J22"/>
      <c r="K22" s="44"/>
      <c r="L22" s="39"/>
      <c r="N22" s="40"/>
      <c r="O22" s="44"/>
      <c r="Q22" s="39"/>
    </row>
    <row r="23" spans="1:17" ht="14.25" customHeight="1" x14ac:dyDescent="0.2">
      <c r="A23" s="22" t="s">
        <v>29</v>
      </c>
      <c r="B23" s="55"/>
      <c r="D23" s="139" t="s">
        <v>213</v>
      </c>
      <c r="E23" s="140"/>
      <c r="G23"/>
      <c r="H23"/>
      <c r="I23"/>
      <c r="J23"/>
      <c r="K23" s="44"/>
      <c r="L23" s="39"/>
      <c r="N23" s="40"/>
      <c r="O23" s="44"/>
      <c r="Q23" s="39"/>
    </row>
    <row r="24" spans="1:17" ht="14.25" customHeight="1" thickBot="1" x14ac:dyDescent="0.25">
      <c r="A24" s="2" t="s">
        <v>26</v>
      </c>
      <c r="B24" s="12"/>
      <c r="D24" s="145" t="s">
        <v>7</v>
      </c>
      <c r="E24" s="146">
        <f>SUM(E19:E23)</f>
        <v>0</v>
      </c>
      <c r="G24"/>
      <c r="H24"/>
      <c r="I24"/>
      <c r="J24"/>
      <c r="K24" s="44"/>
      <c r="L24" s="39"/>
      <c r="N24" s="40"/>
      <c r="O24" s="44"/>
      <c r="P24" s="39"/>
      <c r="Q24" s="39"/>
    </row>
    <row r="25" spans="1:17" ht="14.25" customHeight="1" thickBot="1" x14ac:dyDescent="0.25">
      <c r="A25" s="2" t="s">
        <v>27</v>
      </c>
      <c r="B25" s="7"/>
      <c r="G25"/>
      <c r="H25"/>
      <c r="I25"/>
      <c r="J25"/>
      <c r="K25" s="44"/>
      <c r="L25" s="39"/>
      <c r="N25" s="40"/>
      <c r="O25" s="44"/>
      <c r="Q25" s="39"/>
    </row>
    <row r="26" spans="1:17" ht="14.25" customHeight="1" x14ac:dyDescent="0.2">
      <c r="A26" s="2" t="s">
        <v>28</v>
      </c>
      <c r="B26" s="12"/>
      <c r="D26" s="135" t="s">
        <v>58</v>
      </c>
      <c r="E26" s="136"/>
      <c r="G26"/>
      <c r="H26"/>
      <c r="I26"/>
      <c r="J26"/>
      <c r="K26" s="44"/>
      <c r="L26" s="39"/>
      <c r="N26" s="40"/>
      <c r="O26" s="44"/>
      <c r="Q26" s="39"/>
    </row>
    <row r="27" spans="1:17" ht="14.25" customHeight="1" x14ac:dyDescent="0.2">
      <c r="A27" s="3" t="s">
        <v>30</v>
      </c>
      <c r="B27" s="4"/>
      <c r="D27" s="139" t="s">
        <v>214</v>
      </c>
      <c r="E27" s="140"/>
      <c r="G27"/>
      <c r="H27"/>
      <c r="I27"/>
      <c r="J27"/>
      <c r="K27" s="44"/>
      <c r="L27" s="39"/>
      <c r="N27" s="40"/>
      <c r="O27" s="44"/>
      <c r="Q27" s="39"/>
    </row>
    <row r="28" spans="1:17" ht="14.25" customHeight="1" thickBot="1" x14ac:dyDescent="0.25">
      <c r="D28" s="147" t="s">
        <v>215</v>
      </c>
      <c r="E28" s="148"/>
      <c r="G28"/>
      <c r="H28"/>
      <c r="I28"/>
      <c r="J28"/>
      <c r="K28" s="44"/>
      <c r="L28" s="39"/>
      <c r="N28" s="40"/>
      <c r="O28" s="44"/>
      <c r="P28" s="39"/>
      <c r="Q28" s="39"/>
    </row>
    <row r="29" spans="1:17" ht="14.25" customHeight="1" thickBot="1" x14ac:dyDescent="0.25">
      <c r="A29" s="3" t="s">
        <v>68</v>
      </c>
      <c r="B29" s="2"/>
      <c r="D29" s="40"/>
      <c r="E29" s="39"/>
      <c r="G29"/>
      <c r="H29"/>
      <c r="I29"/>
      <c r="J29"/>
      <c r="K29" s="44"/>
      <c r="L29" s="39"/>
      <c r="Q29" s="41"/>
    </row>
    <row r="30" spans="1:17" ht="29" customHeight="1" thickBot="1" x14ac:dyDescent="0.25">
      <c r="A30" s="2" t="s">
        <v>31</v>
      </c>
      <c r="B30" s="12"/>
      <c r="D30" s="149" t="s">
        <v>246</v>
      </c>
      <c r="E30" s="150"/>
      <c r="G30"/>
      <c r="H30"/>
      <c r="I30"/>
      <c r="J30"/>
      <c r="K30" s="44"/>
      <c r="L30" s="39"/>
      <c r="Q30" s="41"/>
    </row>
    <row r="31" spans="1:17" ht="14" customHeight="1" thickBot="1" x14ac:dyDescent="0.25">
      <c r="A31" s="2" t="s">
        <v>229</v>
      </c>
      <c r="B31" s="12"/>
      <c r="G31"/>
      <c r="H31"/>
      <c r="I31"/>
      <c r="J31"/>
      <c r="K31" s="44"/>
      <c r="L31" s="39"/>
      <c r="Q31" s="41"/>
    </row>
    <row r="32" spans="1:17" ht="14" customHeight="1" thickBot="1" x14ac:dyDescent="0.25">
      <c r="A32" s="2" t="s">
        <v>32</v>
      </c>
      <c r="B32" s="12"/>
      <c r="D32" s="159" t="s">
        <v>297</v>
      </c>
      <c r="E32" s="160"/>
      <c r="F32"/>
      <c r="G32"/>
      <c r="H32"/>
      <c r="I32"/>
      <c r="J32"/>
      <c r="K32" s="44"/>
      <c r="L32" s="39"/>
      <c r="N32" s="35"/>
      <c r="O32" s="37"/>
      <c r="P32" s="37"/>
      <c r="Q32" s="37"/>
    </row>
    <row r="33" spans="1:21" ht="18" customHeight="1" thickTop="1" x14ac:dyDescent="0.2">
      <c r="A33" s="2" t="s">
        <v>304</v>
      </c>
      <c r="B33" s="58"/>
      <c r="D33" s="28" t="s">
        <v>298</v>
      </c>
      <c r="E33" s="161"/>
      <c r="H33"/>
      <c r="I33"/>
      <c r="J33"/>
      <c r="K33" s="44"/>
      <c r="L33" s="39"/>
    </row>
    <row r="34" spans="1:21" ht="14.25" customHeight="1" x14ac:dyDescent="0.2">
      <c r="A34" s="2" t="s">
        <v>33</v>
      </c>
      <c r="B34" s="12"/>
      <c r="D34" s="28" t="s">
        <v>299</v>
      </c>
      <c r="E34" s="162"/>
      <c r="H34"/>
      <c r="I34"/>
      <c r="J34"/>
      <c r="K34" s="44"/>
      <c r="L34" s="39"/>
    </row>
    <row r="35" spans="1:21" ht="33" customHeight="1" x14ac:dyDescent="0.2">
      <c r="A35" s="3" t="s">
        <v>35</v>
      </c>
      <c r="B35" s="4"/>
      <c r="D35" s="163" t="s">
        <v>300</v>
      </c>
      <c r="E35" s="162"/>
      <c r="H35"/>
      <c r="I35"/>
      <c r="J35"/>
      <c r="K35" s="44"/>
      <c r="L35" s="39"/>
    </row>
    <row r="36" spans="1:21" ht="14.25" customHeight="1" x14ac:dyDescent="0.2">
      <c r="D36" s="139"/>
      <c r="E36" s="138"/>
      <c r="G36"/>
      <c r="H36"/>
      <c r="I36"/>
      <c r="J36"/>
      <c r="K36" s="44"/>
      <c r="L36" s="39"/>
    </row>
    <row r="37" spans="1:21" ht="14.25" customHeight="1" thickBot="1" x14ac:dyDescent="0.25">
      <c r="A37" s="52" t="s">
        <v>65</v>
      </c>
      <c r="D37" s="164" t="s">
        <v>301</v>
      </c>
      <c r="E37" s="148"/>
      <c r="G37"/>
      <c r="H37"/>
      <c r="I37"/>
      <c r="J37"/>
      <c r="K37" s="44"/>
      <c r="L37" s="39"/>
    </row>
    <row r="38" spans="1:21" ht="14.25" customHeight="1" x14ac:dyDescent="0.2">
      <c r="A38" s="2" t="s">
        <v>36</v>
      </c>
      <c r="B38" s="7"/>
      <c r="G38"/>
      <c r="H38"/>
      <c r="I38"/>
      <c r="J38"/>
      <c r="K38" s="44"/>
      <c r="L38" s="39"/>
      <c r="N38" s="43"/>
      <c r="Q38" s="43"/>
      <c r="T38" s="43"/>
    </row>
    <row r="39" spans="1:21" ht="14.25" customHeight="1" x14ac:dyDescent="0.2">
      <c r="A39" s="2" t="s">
        <v>37</v>
      </c>
      <c r="B39" s="12"/>
      <c r="G39"/>
      <c r="H39"/>
      <c r="I39"/>
      <c r="J39"/>
      <c r="K39" s="44"/>
      <c r="L39" s="39"/>
      <c r="N39" s="35"/>
      <c r="Q39" s="35"/>
      <c r="T39" s="35"/>
    </row>
    <row r="40" spans="1:21" ht="14.25" customHeight="1" x14ac:dyDescent="0.2">
      <c r="A40" s="2" t="s">
        <v>38</v>
      </c>
      <c r="B40" s="12"/>
      <c r="D40" s="66"/>
      <c r="E40" s="66"/>
      <c r="G40"/>
      <c r="H40"/>
      <c r="I40"/>
      <c r="J40"/>
      <c r="K40" s="44"/>
      <c r="L40" s="39"/>
      <c r="N40" s="38"/>
      <c r="O40" s="39"/>
      <c r="Q40" s="38"/>
      <c r="R40" s="39"/>
      <c r="T40" s="38"/>
      <c r="U40" s="39"/>
    </row>
    <row r="41" spans="1:21" ht="14.25" customHeight="1" x14ac:dyDescent="0.2">
      <c r="A41" s="2" t="s">
        <v>39</v>
      </c>
      <c r="B41" s="7"/>
      <c r="G41"/>
      <c r="H41"/>
      <c r="I41"/>
      <c r="J41"/>
      <c r="K41" s="44"/>
      <c r="L41" s="39"/>
      <c r="N41" s="35"/>
      <c r="Q41" s="35"/>
      <c r="T41" s="38"/>
      <c r="U41" s="39"/>
    </row>
    <row r="42" spans="1:21" ht="14.25" customHeight="1" x14ac:dyDescent="0.2">
      <c r="A42" s="3" t="s">
        <v>40</v>
      </c>
      <c r="B42" s="4"/>
      <c r="G42"/>
      <c r="H42"/>
      <c r="I42"/>
      <c r="J42"/>
      <c r="K42" s="44"/>
      <c r="L42" s="39"/>
      <c r="N42" s="38"/>
      <c r="O42" s="39"/>
      <c r="Q42" s="38"/>
      <c r="R42" s="39"/>
      <c r="T42" s="35"/>
    </row>
    <row r="43" spans="1:21" ht="14.25" customHeight="1" x14ac:dyDescent="0.2">
      <c r="G43"/>
      <c r="H43"/>
      <c r="I43"/>
      <c r="J43"/>
      <c r="K43" s="44"/>
      <c r="L43" s="39"/>
      <c r="N43" s="38"/>
      <c r="O43" s="39"/>
      <c r="Q43" s="38"/>
      <c r="R43" s="39"/>
      <c r="T43" s="38"/>
      <c r="U43" s="39"/>
    </row>
    <row r="44" spans="1:21" ht="14.25" customHeight="1" x14ac:dyDescent="0.2">
      <c r="A44" s="3" t="s">
        <v>41</v>
      </c>
      <c r="B44" s="7"/>
      <c r="G44"/>
      <c r="H44"/>
      <c r="I44"/>
      <c r="J44"/>
      <c r="K44" s="44"/>
      <c r="L44" s="39"/>
      <c r="N44" s="35"/>
      <c r="Q44" s="38"/>
      <c r="R44" s="39"/>
      <c r="T44" s="35"/>
    </row>
    <row r="45" spans="1:21" ht="14.25" customHeight="1" x14ac:dyDescent="0.2">
      <c r="G45"/>
      <c r="H45"/>
      <c r="I45"/>
      <c r="J45"/>
      <c r="K45" s="44"/>
      <c r="L45" s="39"/>
      <c r="N45" s="38"/>
      <c r="O45" s="39"/>
      <c r="P45" s="39"/>
      <c r="Q45" s="38"/>
      <c r="R45" s="39"/>
      <c r="T45" s="38"/>
      <c r="U45" s="39"/>
    </row>
    <row r="46" spans="1:21" ht="14.25" customHeight="1" x14ac:dyDescent="0.2">
      <c r="A46" s="52" t="s">
        <v>73</v>
      </c>
      <c r="B46" s="2"/>
      <c r="G46"/>
      <c r="H46"/>
      <c r="I46"/>
      <c r="J46"/>
      <c r="K46" s="44"/>
      <c r="L46" s="39"/>
      <c r="N46" s="38"/>
      <c r="O46" s="39"/>
      <c r="P46" s="39"/>
      <c r="Q46" s="38"/>
      <c r="R46" s="39"/>
      <c r="T46" s="35"/>
    </row>
    <row r="47" spans="1:21" ht="14.25" customHeight="1" x14ac:dyDescent="0.2">
      <c r="A47" s="53" t="s">
        <v>200</v>
      </c>
      <c r="B47" s="2"/>
      <c r="G47"/>
      <c r="H47"/>
      <c r="I47"/>
      <c r="J47"/>
      <c r="K47" s="44"/>
      <c r="L47" s="39"/>
      <c r="N47" s="38"/>
      <c r="O47" s="39"/>
      <c r="P47" s="39"/>
      <c r="Q47" s="38"/>
      <c r="R47" s="39"/>
      <c r="T47" s="35"/>
    </row>
    <row r="48" spans="1:21" ht="14.25" customHeight="1" x14ac:dyDescent="0.2">
      <c r="A48" s="2" t="s">
        <v>42</v>
      </c>
      <c r="B48" s="12"/>
      <c r="G48"/>
      <c r="H48"/>
      <c r="I48"/>
      <c r="J48"/>
      <c r="K48" s="44"/>
      <c r="L48" s="39"/>
      <c r="N48" s="38"/>
      <c r="O48" s="39"/>
      <c r="P48" s="39"/>
      <c r="Q48" s="38"/>
      <c r="R48" s="39"/>
      <c r="T48" s="38"/>
      <c r="U48" s="39"/>
    </row>
    <row r="49" spans="1:21" ht="14.25" customHeight="1" x14ac:dyDescent="0.2">
      <c r="G49"/>
      <c r="H49"/>
      <c r="I49"/>
      <c r="J49"/>
      <c r="K49" s="44"/>
      <c r="L49" s="39"/>
      <c r="N49" s="38"/>
      <c r="O49" s="39"/>
      <c r="P49" s="39"/>
      <c r="Q49" s="35"/>
      <c r="T49" s="38"/>
      <c r="U49" s="39"/>
    </row>
    <row r="50" spans="1:21" ht="14.25" customHeight="1" x14ac:dyDescent="0.2">
      <c r="A50" s="8" t="s">
        <v>43</v>
      </c>
      <c r="B50"/>
      <c r="G50"/>
      <c r="H50"/>
      <c r="I50"/>
      <c r="J50"/>
      <c r="K50" s="44"/>
      <c r="L50" s="39"/>
      <c r="N50" s="38"/>
      <c r="O50" s="39"/>
      <c r="P50" s="39"/>
      <c r="Q50" s="35"/>
      <c r="T50" s="38"/>
      <c r="U50" s="39"/>
    </row>
    <row r="51" spans="1:21" ht="14.25" customHeight="1" x14ac:dyDescent="0.2">
      <c r="A51" s="2" t="s">
        <v>283</v>
      </c>
      <c r="B51" s="157"/>
      <c r="G51"/>
      <c r="H51"/>
      <c r="I51"/>
      <c r="J51"/>
      <c r="K51" s="44"/>
      <c r="L51" s="39"/>
      <c r="N51" s="38"/>
      <c r="O51" s="39"/>
      <c r="P51" s="39"/>
      <c r="Q51" s="35"/>
      <c r="T51" s="38"/>
      <c r="U51" s="39"/>
    </row>
    <row r="52" spans="1:21" ht="14.25" customHeight="1" x14ac:dyDescent="0.2">
      <c r="A52" s="2" t="s">
        <v>284</v>
      </c>
      <c r="B52" s="157"/>
      <c r="G52"/>
      <c r="H52"/>
      <c r="I52"/>
      <c r="J52"/>
      <c r="K52" s="44"/>
      <c r="L52" s="39"/>
      <c r="N52" s="38"/>
      <c r="O52" s="39"/>
      <c r="P52" s="39"/>
      <c r="Q52" s="38"/>
      <c r="R52" s="39"/>
      <c r="T52" s="35"/>
    </row>
    <row r="53" spans="1:21" ht="14.25" customHeight="1" x14ac:dyDescent="0.2">
      <c r="A53" s="3"/>
      <c r="B53" s="11"/>
      <c r="G53"/>
      <c r="H53"/>
      <c r="I53"/>
      <c r="J53"/>
      <c r="K53" s="44"/>
      <c r="L53" s="39"/>
      <c r="N53" s="38"/>
      <c r="O53" s="39"/>
      <c r="P53" s="39"/>
      <c r="Q53" s="38"/>
      <c r="R53" s="39"/>
      <c r="T53" s="38"/>
      <c r="U53" s="39"/>
    </row>
    <row r="54" spans="1:21" ht="14.25" customHeight="1" x14ac:dyDescent="0.2">
      <c r="A54" s="8" t="s">
        <v>8</v>
      </c>
      <c r="B54"/>
      <c r="G54"/>
      <c r="H54"/>
      <c r="I54"/>
      <c r="J54"/>
      <c r="K54" s="44"/>
      <c r="L54" s="39"/>
      <c r="N54" s="38"/>
      <c r="O54" s="39"/>
      <c r="P54" s="39"/>
      <c r="Q54" s="38"/>
      <c r="R54" s="39"/>
      <c r="T54" s="38"/>
      <c r="U54" s="39"/>
    </row>
    <row r="55" spans="1:21" ht="14.25" customHeight="1" x14ac:dyDescent="0.2">
      <c r="A55" s="2" t="s">
        <v>45</v>
      </c>
      <c r="B55" s="12"/>
      <c r="G55"/>
      <c r="H55"/>
      <c r="I55"/>
      <c r="J55"/>
      <c r="K55" s="44"/>
      <c r="L55" s="39"/>
      <c r="N55" s="38"/>
      <c r="O55" s="39"/>
      <c r="P55" s="39"/>
      <c r="Q55" s="38"/>
      <c r="R55" s="39"/>
      <c r="T55" s="38"/>
      <c r="U55" s="39"/>
    </row>
    <row r="56" spans="1:21" ht="14.25" customHeight="1" x14ac:dyDescent="0.2">
      <c r="A56" s="2" t="s">
        <v>282</v>
      </c>
      <c r="B56" s="12"/>
      <c r="G56"/>
      <c r="H56"/>
      <c r="I56"/>
      <c r="J56"/>
      <c r="K56" s="44"/>
      <c r="L56" s="39"/>
      <c r="N56" s="38"/>
      <c r="O56" s="39"/>
      <c r="P56" s="39"/>
      <c r="Q56" s="35"/>
      <c r="R56" s="37"/>
      <c r="T56" s="38"/>
      <c r="U56" s="39"/>
    </row>
    <row r="57" spans="1:21" ht="14.25" customHeight="1" x14ac:dyDescent="0.2">
      <c r="A57" s="2" t="s">
        <v>46</v>
      </c>
      <c r="B57" s="12"/>
      <c r="G57"/>
      <c r="H57"/>
      <c r="I57"/>
      <c r="J57"/>
      <c r="K57" s="44"/>
      <c r="L57" s="39"/>
      <c r="N57" s="38"/>
      <c r="O57" s="39"/>
      <c r="P57" s="39"/>
      <c r="T57" s="35"/>
    </row>
    <row r="58" spans="1:21" ht="14.25" customHeight="1" x14ac:dyDescent="0.2">
      <c r="B58" s="34"/>
      <c r="G58"/>
      <c r="H58"/>
      <c r="I58"/>
      <c r="J58"/>
      <c r="K58" s="44"/>
      <c r="L58" s="39"/>
      <c r="N58" s="38"/>
      <c r="O58" s="39"/>
      <c r="Q58" s="43"/>
      <c r="T58" s="38"/>
      <c r="U58" s="39"/>
    </row>
    <row r="59" spans="1:21" ht="14.25" customHeight="1" x14ac:dyDescent="0.2">
      <c r="A59" s="53" t="s">
        <v>57</v>
      </c>
      <c r="D59" s="34"/>
      <c r="G59"/>
      <c r="H59"/>
      <c r="I59"/>
      <c r="J59"/>
      <c r="K59" s="44"/>
      <c r="L59" s="39"/>
      <c r="N59" s="38"/>
      <c r="O59" s="39"/>
      <c r="Q59" s="35"/>
      <c r="T59" s="38"/>
      <c r="U59" s="39"/>
    </row>
    <row r="60" spans="1:21" ht="14.25" customHeight="1" x14ac:dyDescent="0.2">
      <c r="A60" s="22" t="s">
        <v>292</v>
      </c>
      <c r="B60" s="12"/>
      <c r="D60" s="34"/>
      <c r="G60"/>
      <c r="H60"/>
      <c r="I60"/>
      <c r="J60"/>
      <c r="K60" s="44"/>
      <c r="L60" s="39"/>
      <c r="N60" s="38"/>
      <c r="O60" s="39"/>
      <c r="Q60" s="35"/>
      <c r="T60" s="38"/>
      <c r="U60" s="39"/>
    </row>
    <row r="61" spans="1:21" ht="14.25" customHeight="1" x14ac:dyDescent="0.2">
      <c r="A61" s="22" t="s">
        <v>293</v>
      </c>
      <c r="B61" s="12"/>
      <c r="D61" s="169" t="s">
        <v>310</v>
      </c>
      <c r="G61"/>
      <c r="H61"/>
      <c r="I61"/>
      <c r="J61"/>
      <c r="K61" s="44"/>
      <c r="L61" s="39"/>
      <c r="N61" s="38"/>
      <c r="O61" s="39"/>
      <c r="Q61" s="35"/>
      <c r="T61" s="38"/>
      <c r="U61" s="39"/>
    </row>
    <row r="62" spans="1:21" ht="14.25" customHeight="1" x14ac:dyDescent="0.2">
      <c r="D62" s="169"/>
      <c r="G62"/>
      <c r="H62"/>
      <c r="I62"/>
      <c r="J62"/>
      <c r="K62" s="44"/>
      <c r="L62" s="39"/>
      <c r="N62" s="38"/>
      <c r="O62" s="39"/>
      <c r="Q62" s="35"/>
      <c r="T62" s="38"/>
      <c r="U62" s="39"/>
    </row>
    <row r="63" spans="1:21" ht="14.25" customHeight="1" x14ac:dyDescent="0.2">
      <c r="A63" s="53" t="s">
        <v>256</v>
      </c>
      <c r="D63" s="170"/>
      <c r="G63"/>
      <c r="H63"/>
      <c r="I63"/>
      <c r="J63"/>
      <c r="K63" s="44"/>
      <c r="L63" s="39"/>
      <c r="N63" s="38"/>
      <c r="O63" s="39"/>
      <c r="Q63" s="38"/>
      <c r="R63" s="39"/>
      <c r="T63" s="38"/>
      <c r="U63" s="39"/>
    </row>
    <row r="64" spans="1:21" ht="14.25" customHeight="1" x14ac:dyDescent="0.2">
      <c r="A64" s="22" t="s">
        <v>289</v>
      </c>
      <c r="B64" s="55"/>
      <c r="D64" s="169"/>
      <c r="G64"/>
      <c r="H64"/>
      <c r="I64"/>
      <c r="J64"/>
      <c r="K64" s="44"/>
      <c r="L64" s="39"/>
      <c r="N64" s="35"/>
      <c r="Q64" s="38"/>
      <c r="R64" s="39"/>
      <c r="T64" s="38"/>
      <c r="U64" s="39"/>
    </row>
    <row r="65" spans="1:21" ht="14.25" customHeight="1" x14ac:dyDescent="0.2">
      <c r="A65" s="22" t="s">
        <v>291</v>
      </c>
      <c r="B65" s="55"/>
      <c r="D65" s="169" t="s">
        <v>307</v>
      </c>
      <c r="F65" s="66"/>
      <c r="G65"/>
      <c r="H65"/>
      <c r="I65"/>
      <c r="J65"/>
      <c r="K65" s="44"/>
      <c r="L65" s="39"/>
      <c r="N65" s="38"/>
      <c r="O65" s="39"/>
      <c r="Q65" s="35"/>
      <c r="T65" s="35"/>
    </row>
    <row r="66" spans="1:21" ht="14.25" customHeight="1" x14ac:dyDescent="0.2">
      <c r="D66" s="169"/>
      <c r="G66"/>
      <c r="H66"/>
      <c r="I66"/>
      <c r="J66"/>
      <c r="K66" s="44"/>
      <c r="L66" s="39"/>
      <c r="N66" s="38"/>
      <c r="O66" s="39"/>
      <c r="Q66" s="35"/>
      <c r="T66" s="35"/>
    </row>
    <row r="67" spans="1:21" ht="14.25" customHeight="1" x14ac:dyDescent="0.2">
      <c r="A67" s="53" t="s">
        <v>189</v>
      </c>
      <c r="D67" s="169"/>
      <c r="G67"/>
      <c r="H67"/>
      <c r="I67"/>
      <c r="J67"/>
      <c r="K67" s="44"/>
      <c r="L67" s="39"/>
      <c r="N67" s="38"/>
      <c r="O67" s="39"/>
      <c r="Q67" s="35"/>
      <c r="T67" s="35"/>
    </row>
    <row r="68" spans="1:21" ht="14.25" customHeight="1" x14ac:dyDescent="0.2">
      <c r="A68" s="22" t="s">
        <v>306</v>
      </c>
      <c r="B68" s="12"/>
      <c r="D68" s="169"/>
      <c r="G68"/>
      <c r="H68"/>
      <c r="I68"/>
      <c r="J68"/>
      <c r="K68" s="44"/>
      <c r="L68" s="39"/>
      <c r="N68" s="38"/>
      <c r="O68" s="39"/>
      <c r="Q68" s="35"/>
      <c r="T68" s="35"/>
    </row>
    <row r="69" spans="1:21" ht="14.25" customHeight="1" x14ac:dyDescent="0.2">
      <c r="A69" s="2" t="s">
        <v>287</v>
      </c>
      <c r="B69" s="12"/>
      <c r="D69" s="169"/>
      <c r="G69"/>
      <c r="H69"/>
      <c r="I69"/>
      <c r="J69"/>
      <c r="K69" s="44"/>
      <c r="L69" s="39"/>
      <c r="N69" s="38"/>
      <c r="O69" s="39"/>
      <c r="Q69" s="35"/>
      <c r="T69" s="35"/>
    </row>
    <row r="70" spans="1:21" ht="14.25" customHeight="1" x14ac:dyDescent="0.2">
      <c r="A70" s="2" t="s">
        <v>294</v>
      </c>
      <c r="B70" s="55"/>
      <c r="D70" s="169" t="s">
        <v>312</v>
      </c>
      <c r="G70"/>
      <c r="H70"/>
      <c r="I70"/>
      <c r="J70"/>
      <c r="K70" s="44"/>
      <c r="L70" s="39"/>
      <c r="N70" s="38"/>
      <c r="O70" s="39"/>
      <c r="Q70" s="38"/>
      <c r="R70" s="39"/>
      <c r="T70" s="38"/>
      <c r="U70" s="39"/>
    </row>
    <row r="71" spans="1:21" ht="14.25" customHeight="1" x14ac:dyDescent="0.2">
      <c r="A71" s="2" t="s">
        <v>198</v>
      </c>
      <c r="B71" s="7"/>
      <c r="D71" s="169"/>
      <c r="G71"/>
      <c r="H71"/>
      <c r="I71"/>
      <c r="J71"/>
      <c r="K71" s="44"/>
      <c r="L71" s="39"/>
      <c r="N71" s="38"/>
      <c r="O71" s="39"/>
      <c r="Q71" s="38"/>
      <c r="R71" s="39"/>
      <c r="T71" s="38"/>
      <c r="U71" s="39"/>
    </row>
    <row r="72" spans="1:21" ht="14.25" customHeight="1" x14ac:dyDescent="0.2">
      <c r="A72" s="2" t="s">
        <v>288</v>
      </c>
      <c r="B72" s="7"/>
      <c r="D72" s="169" t="s">
        <v>311</v>
      </c>
      <c r="G72"/>
      <c r="H72"/>
      <c r="I72"/>
      <c r="J72"/>
      <c r="K72" s="44"/>
      <c r="L72" s="39"/>
      <c r="N72" s="38"/>
      <c r="O72" s="39"/>
      <c r="Q72" s="38"/>
      <c r="R72" s="39"/>
      <c r="T72" s="38"/>
      <c r="U72" s="39"/>
    </row>
    <row r="73" spans="1:21" ht="14.25" customHeight="1" x14ac:dyDescent="0.2">
      <c r="D73" s="169"/>
      <c r="G73"/>
      <c r="H73"/>
      <c r="I73"/>
      <c r="J73"/>
      <c r="K73" s="44"/>
      <c r="L73" s="39"/>
      <c r="N73" s="38"/>
      <c r="O73" s="39"/>
      <c r="Q73" s="38"/>
      <c r="R73" s="39"/>
      <c r="T73" s="38"/>
      <c r="U73" s="39"/>
    </row>
    <row r="74" spans="1:21" ht="14.25" customHeight="1" x14ac:dyDescent="0.2">
      <c r="A74" s="53" t="s">
        <v>243</v>
      </c>
      <c r="D74" s="169"/>
      <c r="G74"/>
      <c r="H74"/>
      <c r="I74"/>
      <c r="J74"/>
      <c r="K74" s="44"/>
      <c r="L74" s="39"/>
      <c r="N74" s="38"/>
      <c r="O74" s="39"/>
      <c r="Q74" s="35"/>
      <c r="T74" s="38"/>
      <c r="U74" s="39"/>
    </row>
    <row r="75" spans="1:21" ht="14.25" customHeight="1" x14ac:dyDescent="0.2">
      <c r="A75" s="2" t="s">
        <v>48</v>
      </c>
      <c r="B75" s="7"/>
      <c r="D75" s="169" t="s">
        <v>309</v>
      </c>
      <c r="G75"/>
      <c r="H75"/>
      <c r="I75"/>
      <c r="J75"/>
      <c r="K75" s="44"/>
      <c r="L75" s="39"/>
      <c r="N75" s="38"/>
      <c r="O75" s="39"/>
      <c r="Q75" s="38"/>
      <c r="R75" s="39"/>
      <c r="T75" s="38"/>
      <c r="U75" s="39"/>
    </row>
    <row r="76" spans="1:21" ht="14.25" customHeight="1" x14ac:dyDescent="0.2">
      <c r="A76" s="2" t="s">
        <v>205</v>
      </c>
      <c r="B76" s="51"/>
      <c r="D76" s="170"/>
      <c r="G76"/>
      <c r="H76"/>
      <c r="I76"/>
      <c r="J76"/>
      <c r="K76" s="44"/>
      <c r="L76" s="39"/>
      <c r="N76" s="38"/>
      <c r="O76" s="39"/>
      <c r="T76" s="38"/>
      <c r="U76" s="39"/>
    </row>
    <row r="77" spans="1:21" ht="14.25" customHeight="1" x14ac:dyDescent="0.2">
      <c r="A77" s="2" t="s">
        <v>296</v>
      </c>
      <c r="B77" s="55"/>
      <c r="D77" s="169" t="s">
        <v>308</v>
      </c>
      <c r="G77"/>
      <c r="H77"/>
      <c r="I77"/>
      <c r="J77"/>
      <c r="K77" s="44"/>
      <c r="L77" s="39"/>
      <c r="N77" s="38"/>
      <c r="O77" s="39"/>
      <c r="T77" s="38"/>
      <c r="U77" s="39"/>
    </row>
    <row r="78" spans="1:21" ht="14.25" customHeight="1" x14ac:dyDescent="0.2">
      <c r="D78" s="34"/>
      <c r="G78"/>
      <c r="H78"/>
      <c r="I78"/>
      <c r="J78"/>
      <c r="K78" s="44"/>
      <c r="N78" s="38"/>
      <c r="O78" s="39"/>
      <c r="T78" s="35"/>
    </row>
    <row r="79" spans="1:21" ht="14.25" customHeight="1" x14ac:dyDescent="0.2">
      <c r="A79" s="8" t="s">
        <v>55</v>
      </c>
      <c r="B79"/>
      <c r="G79"/>
      <c r="H79"/>
      <c r="I79"/>
      <c r="J79"/>
      <c r="K79" s="44"/>
      <c r="L79" s="39"/>
      <c r="N79" s="38"/>
      <c r="O79" s="39"/>
      <c r="Q79" s="43"/>
      <c r="T79" s="38"/>
      <c r="U79" s="39"/>
    </row>
    <row r="80" spans="1:21" ht="14.25" customHeight="1" x14ac:dyDescent="0.2">
      <c r="A80" s="22" t="s">
        <v>295</v>
      </c>
      <c r="B80" s="55"/>
      <c r="G80"/>
      <c r="H80"/>
      <c r="I80"/>
      <c r="J80"/>
      <c r="K80" s="44"/>
      <c r="L80" s="39"/>
      <c r="N80" s="35"/>
      <c r="Q80" s="38"/>
      <c r="R80" s="39"/>
      <c r="T80" s="38"/>
      <c r="U80" s="39"/>
    </row>
    <row r="81" spans="1:21" ht="14.25" customHeight="1" x14ac:dyDescent="0.2">
      <c r="A81" s="2" t="s">
        <v>44</v>
      </c>
      <c r="B81" s="7"/>
      <c r="D81" s="66"/>
      <c r="G81"/>
      <c r="H81"/>
      <c r="I81"/>
      <c r="J81"/>
      <c r="K81" s="44"/>
      <c r="L81" s="39"/>
      <c r="N81" s="38"/>
      <c r="O81" s="39"/>
      <c r="Q81" s="38"/>
      <c r="R81" s="39"/>
      <c r="T81" s="38"/>
      <c r="U81" s="39"/>
    </row>
    <row r="82" spans="1:21" ht="14.25" customHeight="1" x14ac:dyDescent="0.2">
      <c r="A82" s="2" t="s">
        <v>49</v>
      </c>
      <c r="B82" s="51"/>
      <c r="D82" s="66"/>
      <c r="G82"/>
      <c r="H82"/>
      <c r="I82"/>
      <c r="J82"/>
      <c r="K82" s="44"/>
      <c r="L82" s="39"/>
      <c r="N82" s="38"/>
      <c r="O82" s="39"/>
      <c r="Q82" s="38"/>
      <c r="R82" s="39"/>
      <c r="T82" s="35"/>
    </row>
    <row r="83" spans="1:21" ht="14.25" customHeight="1" x14ac:dyDescent="0.2">
      <c r="G83"/>
      <c r="H83"/>
      <c r="I83"/>
      <c r="J83"/>
      <c r="K83" s="37"/>
      <c r="L83" s="37"/>
      <c r="N83" s="38"/>
      <c r="O83" s="39"/>
      <c r="T83" s="38"/>
      <c r="U83" s="39"/>
    </row>
    <row r="84" spans="1:21" ht="14.25" customHeight="1" x14ac:dyDescent="0.2">
      <c r="A84" s="52" t="s">
        <v>201</v>
      </c>
      <c r="B84" s="2"/>
      <c r="D84" s="66"/>
      <c r="G84"/>
      <c r="H84"/>
      <c r="I84"/>
      <c r="J84"/>
      <c r="K84" s="36"/>
      <c r="L84" s="36"/>
      <c r="N84" s="35"/>
      <c r="O84" s="37"/>
      <c r="T84" s="38"/>
      <c r="U84" s="39"/>
    </row>
    <row r="85" spans="1:21" ht="14.25" customHeight="1" x14ac:dyDescent="0.2">
      <c r="A85" s="54" t="s">
        <v>202</v>
      </c>
      <c r="B85" s="55"/>
      <c r="G85"/>
      <c r="H85"/>
      <c r="I85"/>
      <c r="J85"/>
      <c r="K85" s="36"/>
      <c r="L85" s="36"/>
      <c r="T85" s="38"/>
      <c r="U85" s="39"/>
    </row>
    <row r="86" spans="1:21" ht="14.25" customHeight="1" x14ac:dyDescent="0.2">
      <c r="A86" s="54" t="s">
        <v>203</v>
      </c>
      <c r="B86" s="55"/>
      <c r="D86"/>
      <c r="E86"/>
      <c r="G86"/>
      <c r="H86"/>
      <c r="I86"/>
      <c r="J86"/>
      <c r="K86" s="36"/>
      <c r="L86" s="36"/>
      <c r="N86" s="35"/>
      <c r="O86" s="37"/>
      <c r="T86" s="38"/>
      <c r="U86" s="39"/>
    </row>
    <row r="87" spans="1:21" ht="14.25" customHeight="1" x14ac:dyDescent="0.2">
      <c r="A87" s="54" t="s">
        <v>230</v>
      </c>
      <c r="B87" s="56">
        <f>IF(B18&lt;&gt;0,B85/(SUM(B5:B8,B11,B12,B16,B15,B85)),0)</f>
        <v>0</v>
      </c>
      <c r="D87"/>
      <c r="E87"/>
      <c r="G87"/>
      <c r="H87"/>
      <c r="I87"/>
      <c r="J87"/>
      <c r="K87" s="36"/>
      <c r="L87" s="36"/>
      <c r="N87" s="35"/>
      <c r="O87" s="37"/>
      <c r="T87" s="38"/>
      <c r="U87" s="39"/>
    </row>
    <row r="88" spans="1:21" ht="14.25" customHeight="1" x14ac:dyDescent="0.2">
      <c r="A88"/>
      <c r="B88"/>
      <c r="D88"/>
      <c r="E88"/>
      <c r="G88"/>
      <c r="H88"/>
      <c r="I88"/>
      <c r="J88"/>
      <c r="K88" s="36"/>
      <c r="L88" s="36"/>
      <c r="T88" s="38"/>
      <c r="U88" s="39"/>
    </row>
    <row r="89" spans="1:21" ht="14.25" customHeight="1" x14ac:dyDescent="0.2">
      <c r="A89" s="57" t="s">
        <v>231</v>
      </c>
      <c r="B89"/>
      <c r="C89" s="45"/>
      <c r="D89"/>
      <c r="E89"/>
      <c r="G89"/>
      <c r="H89"/>
      <c r="I89"/>
      <c r="J89"/>
      <c r="K89" s="36"/>
      <c r="L89" s="36"/>
      <c r="N89" s="46"/>
      <c r="O89" s="47"/>
      <c r="T89" s="38"/>
      <c r="U89" s="39"/>
    </row>
    <row r="90" spans="1:21" ht="14.25" customHeight="1" x14ac:dyDescent="0.2">
      <c r="A90" s="2" t="s">
        <v>52</v>
      </c>
      <c r="B90" s="58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T90" s="38"/>
      <c r="U90" s="39"/>
    </row>
    <row r="91" spans="1:21" ht="14.25" customHeight="1" x14ac:dyDescent="0.2">
      <c r="A91" s="2" t="s">
        <v>53</v>
      </c>
      <c r="B91" s="65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T91" s="38"/>
      <c r="U91" s="39"/>
    </row>
    <row r="92" spans="1:21" ht="14.25" customHeight="1" x14ac:dyDescent="0.2">
      <c r="A92"/>
      <c r="B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T92" s="38"/>
      <c r="U92" s="39"/>
    </row>
    <row r="93" spans="1:21" ht="14.25" customHeight="1" x14ac:dyDescent="0.2">
      <c r="A93" s="2" t="s">
        <v>50</v>
      </c>
      <c r="B93" s="58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T93" s="38"/>
      <c r="U93" s="39"/>
    </row>
    <row r="94" spans="1:21" ht="14.25" customHeight="1" x14ac:dyDescent="0.2">
      <c r="A94" s="2" t="s">
        <v>51</v>
      </c>
      <c r="B94" s="58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T94" s="38"/>
      <c r="U94" s="39"/>
    </row>
    <row r="95" spans="1:21" ht="14.25" customHeight="1" x14ac:dyDescent="0.2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T95" s="38"/>
      <c r="U95" s="39"/>
    </row>
    <row r="96" spans="1:21" ht="14.25" customHeight="1" x14ac:dyDescent="0.2">
      <c r="A96" s="52" t="s">
        <v>204</v>
      </c>
      <c r="B96" s="2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T96" s="38"/>
      <c r="U96" s="39"/>
    </row>
    <row r="97" spans="1:21" ht="14.25" customHeight="1" x14ac:dyDescent="0.2">
      <c r="A97" s="53" t="s">
        <v>281</v>
      </c>
      <c r="D97" s="169" t="s">
        <v>315</v>
      </c>
      <c r="E97"/>
      <c r="F97"/>
      <c r="G97"/>
      <c r="H97"/>
      <c r="I97"/>
      <c r="J97"/>
      <c r="K97"/>
      <c r="L97"/>
      <c r="M97"/>
      <c r="N97"/>
      <c r="O97"/>
      <c r="P97"/>
      <c r="Q97"/>
      <c r="T97" s="35"/>
      <c r="U97" s="37"/>
    </row>
    <row r="98" spans="1:21" ht="14.25" customHeight="1" x14ac:dyDescent="0.2">
      <c r="A98" s="22" t="s">
        <v>57</v>
      </c>
      <c r="B98" s="55"/>
      <c r="C98" s="45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21" ht="14.25" customHeight="1" x14ac:dyDescent="0.2">
      <c r="A99" s="2" t="s">
        <v>256</v>
      </c>
      <c r="B99" s="63"/>
      <c r="C99" s="45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21" ht="14.25" customHeight="1" x14ac:dyDescent="0.2">
      <c r="A100" s="2" t="s">
        <v>238</v>
      </c>
      <c r="B100" s="63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21" ht="14.25" customHeight="1" x14ac:dyDescent="0.2">
      <c r="A101" s="2" t="s">
        <v>313</v>
      </c>
      <c r="B101" s="63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21" ht="14.25" customHeight="1" x14ac:dyDescent="0.2">
      <c r="A102" s="2" t="s">
        <v>314</v>
      </c>
      <c r="B102" s="64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21" ht="14.25" customHeight="1" x14ac:dyDescent="0.2">
      <c r="A103" s="2" t="s">
        <v>55</v>
      </c>
      <c r="B103" s="64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21" ht="14.25" customHeight="1" x14ac:dyDescent="0.2">
      <c r="B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21" ht="14.25" customHeight="1" x14ac:dyDescent="0.2">
      <c r="A105" s="2"/>
      <c r="B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21" ht="14.25" customHeight="1" x14ac:dyDescent="0.2">
      <c r="A106" s="2"/>
      <c r="B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21" ht="14.25" customHeight="1" x14ac:dyDescent="0.2">
      <c r="A107" s="2"/>
      <c r="B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21" ht="14.25" customHeight="1" x14ac:dyDescent="0.2">
      <c r="A108" s="2"/>
      <c r="B108"/>
      <c r="C108" s="45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21" ht="14.25" customHeight="1" x14ac:dyDescent="0.2">
      <c r="A109" s="2"/>
      <c r="B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21" ht="14.25" customHeight="1" x14ac:dyDescent="0.2">
      <c r="A110" s="3"/>
      <c r="B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21" ht="14.25" customHeight="1" x14ac:dyDescent="0.2">
      <c r="B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21" ht="14.25" customHeight="1" x14ac:dyDescent="0.2">
      <c r="A112" s="2"/>
      <c r="B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4.25" customHeight="1" x14ac:dyDescent="0.2">
      <c r="A113" s="2"/>
      <c r="B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4.25" customHeight="1" x14ac:dyDescent="0.2">
      <c r="A114" s="2"/>
      <c r="B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4.25" customHeight="1" x14ac:dyDescent="0.2">
      <c r="A115" s="2"/>
      <c r="B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4.25" customHeight="1" x14ac:dyDescent="0.2">
      <c r="A116" s="2"/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4.25" customHeight="1" x14ac:dyDescent="0.2">
      <c r="A117" s="8"/>
      <c r="B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4.25" customHeight="1" x14ac:dyDescent="0.2">
      <c r="A118" s="8"/>
      <c r="B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4.25" customHeight="1" x14ac:dyDescent="0.2">
      <c r="A119" s="2"/>
      <c r="B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4.25" customHeight="1" x14ac:dyDescent="0.2">
      <c r="B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4.25" customHeight="1" x14ac:dyDescent="0.2"/>
    <row r="122" spans="1:17" ht="14.25" customHeight="1" x14ac:dyDescent="0.2"/>
    <row r="123" spans="1:17" ht="14.25" customHeight="1" x14ac:dyDescent="0.2"/>
    <row r="124" spans="1:17" ht="14.25" customHeight="1" x14ac:dyDescent="0.2">
      <c r="A124" s="22" t="s">
        <v>285</v>
      </c>
    </row>
    <row r="125" spans="1:17" ht="14.25" customHeight="1" x14ac:dyDescent="0.2">
      <c r="A125" s="22" t="s">
        <v>286</v>
      </c>
    </row>
    <row r="126" spans="1:17" ht="14.25" customHeight="1" x14ac:dyDescent="0.2"/>
    <row r="127" spans="1:17" ht="14.25" customHeight="1" x14ac:dyDescent="0.2"/>
    <row r="128" spans="1:17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</sheetData>
  <dataValidations count="1">
    <dataValidation type="list" allowBlank="1" showInputMessage="1" showErrorMessage="1" sqref="E33" xr:uid="{E189F09D-1F6C-AB4B-BACA-31B4E60459DA}">
      <formula1>$A$124:$A$125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04"/>
  <sheetViews>
    <sheetView showGridLines="0" workbookViewId="0">
      <pane ySplit="9" topLeftCell="A59" activePane="bottomLeft" state="frozen"/>
      <selection pane="bottomLeft" activeCell="G33" sqref="G33"/>
    </sheetView>
  </sheetViews>
  <sheetFormatPr baseColWidth="10" defaultColWidth="12.6640625" defaultRowHeight="15" customHeight="1" x14ac:dyDescent="0.15"/>
  <cols>
    <col min="1" max="1" width="50" customWidth="1"/>
    <col min="2" max="2" width="1.6640625" customWidth="1"/>
    <col min="3" max="3" width="18.1640625" bestFit="1" customWidth="1"/>
    <col min="4" max="4" width="7.83203125" bestFit="1" customWidth="1"/>
    <col min="5" max="5" width="5.83203125" customWidth="1"/>
    <col min="6" max="6" width="30.1640625" bestFit="1" customWidth="1"/>
    <col min="7" max="7" width="27.5" bestFit="1" customWidth="1"/>
    <col min="8" max="9" width="5.83203125" customWidth="1"/>
    <col min="10" max="10" width="6.5" bestFit="1" customWidth="1"/>
    <col min="11" max="26" width="5.83203125" customWidth="1"/>
  </cols>
  <sheetData>
    <row r="1" spans="1:7" ht="14.25" customHeight="1" x14ac:dyDescent="0.2">
      <c r="A1" s="2" t="s">
        <v>77</v>
      </c>
    </row>
    <row r="2" spans="1:7" ht="14.25" customHeight="1" x14ac:dyDescent="0.2">
      <c r="A2" s="2" t="s">
        <v>78</v>
      </c>
    </row>
    <row r="3" spans="1:7" ht="14.25" customHeight="1" x14ac:dyDescent="0.15"/>
    <row r="4" spans="1:7" ht="14.25" customHeight="1" x14ac:dyDescent="0.2">
      <c r="A4" s="3" t="s">
        <v>79</v>
      </c>
      <c r="C4" s="171">
        <f>Invoer!B1</f>
        <v>0</v>
      </c>
      <c r="F4" s="3" t="s">
        <v>80</v>
      </c>
      <c r="G4" s="11">
        <v>17</v>
      </c>
    </row>
    <row r="5" spans="1:7" ht="14.25" customHeight="1" x14ac:dyDescent="0.15"/>
    <row r="6" spans="1:7" ht="14.25" customHeight="1" x14ac:dyDescent="0.2">
      <c r="A6" s="3" t="s">
        <v>81</v>
      </c>
      <c r="C6" s="2" t="s">
        <v>82</v>
      </c>
      <c r="D6" s="1"/>
    </row>
    <row r="7" spans="1:7" ht="14.25" customHeight="1" x14ac:dyDescent="0.2">
      <c r="C7" s="2" t="s">
        <v>83</v>
      </c>
      <c r="D7" s="15"/>
    </row>
    <row r="8" spans="1:7" ht="14.25" customHeight="1" x14ac:dyDescent="0.15"/>
    <row r="9" spans="1:7" ht="14.25" customHeight="1" x14ac:dyDescent="0.2">
      <c r="C9" s="3" t="s">
        <v>2</v>
      </c>
      <c r="D9" s="171">
        <f>Invoer!B2</f>
        <v>0</v>
      </c>
      <c r="F9" s="3" t="s">
        <v>84</v>
      </c>
    </row>
    <row r="10" spans="1:7" ht="14.25" customHeight="1" x14ac:dyDescent="0.15"/>
    <row r="11" spans="1:7" ht="14.25" customHeight="1" x14ac:dyDescent="0.15"/>
    <row r="12" spans="1:7" ht="14.25" customHeight="1" x14ac:dyDescent="0.2">
      <c r="A12" s="9" t="s">
        <v>85</v>
      </c>
    </row>
    <row r="13" spans="1:7" ht="14.25" customHeight="1" x14ac:dyDescent="0.2">
      <c r="A13" s="2" t="s">
        <v>86</v>
      </c>
      <c r="C13" s="2" t="s">
        <v>87</v>
      </c>
      <c r="D13" s="152"/>
    </row>
    <row r="14" spans="1:7" ht="14.25" customHeight="1" x14ac:dyDescent="0.2">
      <c r="A14" s="2" t="s">
        <v>88</v>
      </c>
      <c r="C14" s="2" t="s">
        <v>89</v>
      </c>
      <c r="D14" s="153"/>
    </row>
    <row r="15" spans="1:7" ht="14.25" customHeight="1" x14ac:dyDescent="0.2">
      <c r="A15" s="2" t="s">
        <v>90</v>
      </c>
      <c r="C15" s="2" t="s">
        <v>91</v>
      </c>
      <c r="D15" s="153"/>
    </row>
    <row r="16" spans="1:7" ht="14.25" customHeight="1" x14ac:dyDescent="0.2">
      <c r="A16" s="2" t="s">
        <v>92</v>
      </c>
      <c r="C16" s="2" t="s">
        <v>93</v>
      </c>
      <c r="D16" s="153"/>
    </row>
    <row r="17" spans="1:10" ht="14.25" customHeight="1" x14ac:dyDescent="0.2">
      <c r="A17" s="2" t="s">
        <v>94</v>
      </c>
      <c r="C17" s="2" t="s">
        <v>95</v>
      </c>
      <c r="D17" s="153"/>
    </row>
    <row r="18" spans="1:10" ht="14.25" customHeight="1" x14ac:dyDescent="0.2">
      <c r="A18" s="2" t="s">
        <v>96</v>
      </c>
      <c r="C18" s="2" t="s">
        <v>95</v>
      </c>
      <c r="D18" s="153"/>
    </row>
    <row r="19" spans="1:10" ht="14.25" customHeight="1" x14ac:dyDescent="0.2">
      <c r="A19" s="2" t="s">
        <v>97</v>
      </c>
      <c r="C19" s="2" t="s">
        <v>98</v>
      </c>
      <c r="D19" s="153"/>
    </row>
    <row r="20" spans="1:10" ht="14.25" customHeight="1" x14ac:dyDescent="0.15"/>
    <row r="21" spans="1:10" ht="14.25" customHeight="1" x14ac:dyDescent="0.2">
      <c r="A21" s="9" t="s">
        <v>99</v>
      </c>
    </row>
    <row r="22" spans="1:10" ht="14.25" customHeight="1" x14ac:dyDescent="0.2">
      <c r="A22" s="2" t="s">
        <v>100</v>
      </c>
      <c r="C22" s="2" t="s">
        <v>111</v>
      </c>
      <c r="D22" s="154"/>
      <c r="F22" s="13">
        <f t="shared" ref="F22:F24" si="0">$G$4*D22*7</f>
        <v>0</v>
      </c>
    </row>
    <row r="23" spans="1:10" ht="14.25" customHeight="1" x14ac:dyDescent="0.2">
      <c r="A23" s="2" t="s">
        <v>101</v>
      </c>
      <c r="C23" s="2" t="s">
        <v>111</v>
      </c>
      <c r="D23" s="154"/>
      <c r="F23" s="13">
        <f t="shared" si="0"/>
        <v>0</v>
      </c>
      <c r="J23" s="24"/>
    </row>
    <row r="24" spans="1:10" ht="14.25" customHeight="1" x14ac:dyDescent="0.2">
      <c r="A24" s="2" t="s">
        <v>102</v>
      </c>
      <c r="C24" s="2" t="s">
        <v>111</v>
      </c>
      <c r="D24" s="154"/>
      <c r="F24" s="13">
        <f t="shared" si="0"/>
        <v>0</v>
      </c>
    </row>
    <row r="25" spans="1:10" ht="14.25" customHeight="1" x14ac:dyDescent="0.2">
      <c r="A25" s="2" t="s">
        <v>103</v>
      </c>
      <c r="C25" s="2" t="s">
        <v>119</v>
      </c>
      <c r="D25" s="155"/>
      <c r="F25" s="13">
        <f>$G$4*D25/52</f>
        <v>0</v>
      </c>
    </row>
    <row r="26" spans="1:10" ht="14.25" customHeight="1" x14ac:dyDescent="0.2">
      <c r="F26" s="11"/>
    </row>
    <row r="27" spans="1:10" ht="14.25" customHeight="1" x14ac:dyDescent="0.2">
      <c r="A27" s="2" t="s">
        <v>7</v>
      </c>
      <c r="D27" s="15">
        <f>SUM(D22:D24)*365+D25</f>
        <v>0</v>
      </c>
      <c r="F27" s="13">
        <f>D27*G4/52</f>
        <v>0</v>
      </c>
    </row>
    <row r="28" spans="1:10" ht="14.25" customHeight="1" x14ac:dyDescent="0.2">
      <c r="F28" s="11"/>
    </row>
    <row r="29" spans="1:10" ht="14.25" customHeight="1" x14ac:dyDescent="0.2">
      <c r="F29" s="11"/>
    </row>
    <row r="30" spans="1:10" ht="14.25" customHeight="1" x14ac:dyDescent="0.2">
      <c r="A30" s="9" t="s">
        <v>3</v>
      </c>
      <c r="F30" s="11"/>
    </row>
    <row r="31" spans="1:10" ht="14.25" customHeight="1" x14ac:dyDescent="0.2">
      <c r="A31" s="2" t="s">
        <v>104</v>
      </c>
      <c r="C31" s="2" t="s">
        <v>105</v>
      </c>
      <c r="D31" s="155"/>
      <c r="F31" s="11"/>
    </row>
    <row r="32" spans="1:10" ht="14.25" customHeight="1" x14ac:dyDescent="0.2">
      <c r="A32" s="2" t="s">
        <v>106</v>
      </c>
      <c r="C32" s="2" t="s">
        <v>107</v>
      </c>
      <c r="D32" s="155"/>
      <c r="F32" s="13">
        <f>D31*D32/60*G4/52</f>
        <v>0</v>
      </c>
    </row>
    <row r="33" spans="1:7" ht="14.25" customHeight="1" x14ac:dyDescent="0.2">
      <c r="A33" s="2" t="s">
        <v>108</v>
      </c>
      <c r="C33" s="2" t="s">
        <v>105</v>
      </c>
      <c r="D33" s="155"/>
      <c r="F33" s="11"/>
    </row>
    <row r="34" spans="1:7" ht="14.25" customHeight="1" x14ac:dyDescent="0.2">
      <c r="A34" s="2" t="s">
        <v>109</v>
      </c>
      <c r="C34" s="2" t="s">
        <v>107</v>
      </c>
      <c r="D34" s="155"/>
      <c r="F34" s="13">
        <f>D33*D34/60*G4/52</f>
        <v>0</v>
      </c>
    </row>
    <row r="35" spans="1:7" ht="14.25" customHeight="1" x14ac:dyDescent="0.2">
      <c r="A35" s="2" t="s">
        <v>110</v>
      </c>
      <c r="C35" s="2" t="s">
        <v>111</v>
      </c>
      <c r="D35" s="154"/>
      <c r="F35" s="13">
        <f>D35*7*G4</f>
        <v>0</v>
      </c>
      <c r="G35" s="25"/>
    </row>
    <row r="36" spans="1:7" ht="14.25" customHeight="1" x14ac:dyDescent="0.2">
      <c r="A36" s="2" t="s">
        <v>112</v>
      </c>
      <c r="C36" s="2" t="s">
        <v>111</v>
      </c>
      <c r="D36" s="154"/>
      <c r="F36" s="13">
        <f>D36*7*G4</f>
        <v>0</v>
      </c>
      <c r="G36" s="25"/>
    </row>
    <row r="37" spans="1:7" ht="14.25" customHeight="1" x14ac:dyDescent="0.2">
      <c r="A37" s="2" t="s">
        <v>113</v>
      </c>
      <c r="C37" s="2" t="s">
        <v>111</v>
      </c>
      <c r="D37" s="154"/>
      <c r="F37" s="13">
        <f>D37*7*G4</f>
        <v>0</v>
      </c>
      <c r="G37" s="25"/>
    </row>
    <row r="38" spans="1:7" ht="14.25" customHeight="1" x14ac:dyDescent="0.2">
      <c r="A38" s="2" t="s">
        <v>114</v>
      </c>
      <c r="C38" s="2" t="s">
        <v>115</v>
      </c>
      <c r="D38" s="154"/>
      <c r="F38" s="13">
        <f>D38*G4</f>
        <v>0</v>
      </c>
      <c r="G38" s="25"/>
    </row>
    <row r="39" spans="1:7" ht="14.25" customHeight="1" x14ac:dyDescent="0.2">
      <c r="A39" s="2" t="s">
        <v>116</v>
      </c>
      <c r="C39" s="2" t="s">
        <v>115</v>
      </c>
      <c r="D39" s="154"/>
      <c r="F39" s="13">
        <f>D39*G4</f>
        <v>0</v>
      </c>
      <c r="G39" s="25"/>
    </row>
    <row r="40" spans="1:7" ht="14.25" customHeight="1" x14ac:dyDescent="0.2">
      <c r="A40" s="2" t="s">
        <v>117</v>
      </c>
      <c r="C40" s="2" t="s">
        <v>115</v>
      </c>
      <c r="D40" s="154"/>
      <c r="F40" s="13">
        <f>D40*G4</f>
        <v>0</v>
      </c>
    </row>
    <row r="41" spans="1:7" ht="14.25" customHeight="1" x14ac:dyDescent="0.2">
      <c r="A41" s="2" t="s">
        <v>118</v>
      </c>
      <c r="C41" s="2" t="s">
        <v>119</v>
      </c>
      <c r="D41" s="155"/>
      <c r="F41" s="13">
        <f>D41/52*G4</f>
        <v>0</v>
      </c>
    </row>
    <row r="42" spans="1:7" ht="14.25" customHeight="1" x14ac:dyDescent="0.2">
      <c r="A42" s="2" t="s">
        <v>120</v>
      </c>
      <c r="C42" s="2" t="s">
        <v>119</v>
      </c>
      <c r="D42" s="155"/>
      <c r="F42" s="13">
        <f>D42/52*G4</f>
        <v>0</v>
      </c>
    </row>
    <row r="43" spans="1:7" ht="14.25" customHeight="1" x14ac:dyDescent="0.2">
      <c r="A43" s="2" t="s">
        <v>121</v>
      </c>
      <c r="C43" s="2" t="s">
        <v>119</v>
      </c>
      <c r="D43" s="155"/>
      <c r="F43" s="13">
        <f>D43/52*G4</f>
        <v>0</v>
      </c>
    </row>
    <row r="44" spans="1:7" ht="14.25" customHeight="1" x14ac:dyDescent="0.2">
      <c r="F44" s="11"/>
    </row>
    <row r="45" spans="1:7" ht="14.25" customHeight="1" x14ac:dyDescent="0.2">
      <c r="A45" s="2" t="s">
        <v>7</v>
      </c>
      <c r="D45" s="17">
        <f>SUM(D35:D37)*365+(D32*D31+D34*D33)/60+SUM(D38:D40)*52+SUM(D41:D43)</f>
        <v>0</v>
      </c>
      <c r="F45" s="13">
        <f>D45/52*G4</f>
        <v>0</v>
      </c>
    </row>
    <row r="46" spans="1:7" ht="14.25" customHeight="1" x14ac:dyDescent="0.2">
      <c r="F46" s="11"/>
    </row>
    <row r="47" spans="1:7" ht="14.25" customHeight="1" x14ac:dyDescent="0.2">
      <c r="F47" s="11"/>
    </row>
    <row r="48" spans="1:7" ht="14.25" customHeight="1" x14ac:dyDescent="0.2">
      <c r="A48" s="9" t="s">
        <v>4</v>
      </c>
      <c r="F48" s="11"/>
    </row>
    <row r="49" spans="1:7" ht="14.25" customHeight="1" x14ac:dyDescent="0.2">
      <c r="A49" s="2" t="s">
        <v>122</v>
      </c>
      <c r="C49" s="2" t="s">
        <v>123</v>
      </c>
      <c r="D49" s="155"/>
      <c r="F49" s="11"/>
    </row>
    <row r="50" spans="1:7" ht="14.25" customHeight="1" x14ac:dyDescent="0.2">
      <c r="A50" s="2" t="s">
        <v>124</v>
      </c>
      <c r="C50" s="2" t="s">
        <v>115</v>
      </c>
      <c r="D50" s="154"/>
      <c r="F50" s="13">
        <f>D50*G4*D49/52</f>
        <v>0</v>
      </c>
    </row>
    <row r="51" spans="1:7" ht="14.25" customHeight="1" x14ac:dyDescent="0.2">
      <c r="A51" s="2" t="s">
        <v>125</v>
      </c>
      <c r="C51" s="2" t="s">
        <v>115</v>
      </c>
      <c r="D51" s="154"/>
      <c r="F51" s="13">
        <f>D51*D49/52*G4</f>
        <v>0</v>
      </c>
      <c r="G51" s="26"/>
    </row>
    <row r="52" spans="1:7" ht="14.25" customHeight="1" x14ac:dyDescent="0.2">
      <c r="A52" s="2" t="s">
        <v>126</v>
      </c>
      <c r="C52" s="2" t="s">
        <v>111</v>
      </c>
      <c r="D52" s="154"/>
      <c r="F52" s="13">
        <f>D52*D49*7/52*G4</f>
        <v>0</v>
      </c>
    </row>
    <row r="53" spans="1:7" ht="14.25" customHeight="1" x14ac:dyDescent="0.2">
      <c r="A53" s="2" t="s">
        <v>127</v>
      </c>
      <c r="C53" s="2" t="s">
        <v>111</v>
      </c>
      <c r="D53" s="154"/>
      <c r="F53" s="13">
        <f>D53*7*D49/52*G4</f>
        <v>0</v>
      </c>
    </row>
    <row r="54" spans="1:7" ht="14.25" customHeight="1" x14ac:dyDescent="0.2">
      <c r="A54" s="2" t="s">
        <v>128</v>
      </c>
      <c r="C54" s="2" t="s">
        <v>115</v>
      </c>
      <c r="D54" s="154"/>
      <c r="F54" s="13">
        <f>D54*D49/52*G4</f>
        <v>0</v>
      </c>
    </row>
    <row r="55" spans="1:7" ht="14.25" customHeight="1" x14ac:dyDescent="0.2">
      <c r="F55" s="11"/>
    </row>
    <row r="56" spans="1:7" ht="14.25" customHeight="1" x14ac:dyDescent="0.2">
      <c r="A56" s="2" t="s">
        <v>7</v>
      </c>
      <c r="D56" s="15">
        <f>(D50+D51)*D49+D52*365+D53*365+D54*52</f>
        <v>0</v>
      </c>
      <c r="F56" s="13">
        <f>SUM(F50:F54)</f>
        <v>0</v>
      </c>
    </row>
    <row r="57" spans="1:7" ht="14.25" customHeight="1" x14ac:dyDescent="0.2">
      <c r="F57" s="11"/>
    </row>
    <row r="58" spans="1:7" ht="14.25" customHeight="1" x14ac:dyDescent="0.2">
      <c r="F58" s="11"/>
    </row>
    <row r="59" spans="1:7" ht="14.25" customHeight="1" x14ac:dyDescent="0.2">
      <c r="F59" s="11"/>
    </row>
    <row r="60" spans="1:7" ht="14.25" customHeight="1" x14ac:dyDescent="0.2">
      <c r="F60" s="11"/>
    </row>
    <row r="61" spans="1:7" ht="14.25" customHeight="1" thickBot="1" x14ac:dyDescent="0.25">
      <c r="A61" s="9" t="s">
        <v>129</v>
      </c>
      <c r="F61" s="11"/>
    </row>
    <row r="62" spans="1:7" ht="14.25" customHeight="1" thickTop="1" x14ac:dyDescent="0.2">
      <c r="A62" s="2" t="s">
        <v>130</v>
      </c>
      <c r="C62" s="2" t="s">
        <v>1</v>
      </c>
      <c r="D62" s="153"/>
      <c r="F62" s="11"/>
    </row>
    <row r="63" spans="1:7" ht="14.25" customHeight="1" x14ac:dyDescent="0.2">
      <c r="A63" s="2" t="s">
        <v>131</v>
      </c>
      <c r="C63" s="2" t="s">
        <v>132</v>
      </c>
      <c r="D63" s="153"/>
      <c r="F63" s="11"/>
    </row>
    <row r="64" spans="1:7" ht="14.25" customHeight="1" x14ac:dyDescent="0.2">
      <c r="A64" s="2" t="s">
        <v>133</v>
      </c>
      <c r="C64" s="2" t="s">
        <v>1</v>
      </c>
      <c r="D64" s="153"/>
      <c r="F64" s="11"/>
    </row>
    <row r="65" spans="1:6" ht="14.25" customHeight="1" x14ac:dyDescent="0.2">
      <c r="A65" s="2" t="s">
        <v>134</v>
      </c>
      <c r="C65" s="2" t="s">
        <v>1</v>
      </c>
      <c r="D65" s="153"/>
      <c r="F65" s="11"/>
    </row>
    <row r="66" spans="1:6" ht="14.25" customHeight="1" x14ac:dyDescent="0.2">
      <c r="F66" s="11"/>
    </row>
    <row r="67" spans="1:6" ht="14.25" customHeight="1" x14ac:dyDescent="0.2">
      <c r="F67" s="11"/>
    </row>
    <row r="68" spans="1:6" ht="14.25" customHeight="1" x14ac:dyDescent="0.2">
      <c r="A68" s="9" t="s">
        <v>135</v>
      </c>
      <c r="F68" s="11"/>
    </row>
    <row r="69" spans="1:6" ht="14.25" customHeight="1" x14ac:dyDescent="0.2">
      <c r="A69" s="2" t="s">
        <v>136</v>
      </c>
      <c r="C69" s="2" t="s">
        <v>1</v>
      </c>
      <c r="D69" s="153"/>
      <c r="F69" s="11"/>
    </row>
    <row r="70" spans="1:6" ht="14.25" customHeight="1" x14ac:dyDescent="0.2">
      <c r="A70" s="2" t="s">
        <v>137</v>
      </c>
      <c r="C70" s="2" t="s">
        <v>1</v>
      </c>
      <c r="D70" s="153"/>
      <c r="F70" s="11"/>
    </row>
    <row r="71" spans="1:6" ht="14.25" customHeight="1" x14ac:dyDescent="0.2">
      <c r="A71" s="2" t="s">
        <v>138</v>
      </c>
      <c r="C71" s="2" t="s">
        <v>1</v>
      </c>
      <c r="D71" s="153"/>
      <c r="F71" s="11"/>
    </row>
    <row r="72" spans="1:6" ht="14.25" customHeight="1" x14ac:dyDescent="0.2">
      <c r="A72" s="2" t="s">
        <v>139</v>
      </c>
      <c r="C72" s="2" t="s">
        <v>132</v>
      </c>
      <c r="D72" s="153"/>
      <c r="F72" s="11"/>
    </row>
    <row r="73" spans="1:6" ht="14.25" customHeight="1" x14ac:dyDescent="0.2">
      <c r="A73" s="2" t="s">
        <v>140</v>
      </c>
      <c r="C73" s="2" t="s">
        <v>132</v>
      </c>
      <c r="D73" s="153"/>
      <c r="F73" s="11"/>
    </row>
    <row r="74" spans="1:6" ht="14.25" customHeight="1" x14ac:dyDescent="0.2">
      <c r="A74" s="2" t="s">
        <v>141</v>
      </c>
      <c r="C74" s="2" t="s">
        <v>132</v>
      </c>
      <c r="D74" s="153"/>
      <c r="F74" s="11"/>
    </row>
    <row r="75" spans="1:6" ht="14.25" customHeight="1" x14ac:dyDescent="0.2">
      <c r="A75" s="2" t="s">
        <v>142</v>
      </c>
      <c r="C75" s="2" t="s">
        <v>143</v>
      </c>
      <c r="D75" s="154"/>
      <c r="F75" s="13">
        <f>D75*D69*D72*G4/52</f>
        <v>0</v>
      </c>
    </row>
    <row r="76" spans="1:6" ht="14.25" customHeight="1" x14ac:dyDescent="0.2">
      <c r="A76" s="2" t="s">
        <v>144</v>
      </c>
      <c r="C76" s="2" t="s">
        <v>143</v>
      </c>
      <c r="D76" s="154"/>
      <c r="F76" s="13">
        <f>D76*D73*D70*G4/52</f>
        <v>0</v>
      </c>
    </row>
    <row r="77" spans="1:6" ht="14.25" customHeight="1" x14ac:dyDescent="0.2">
      <c r="A77" s="2" t="s">
        <v>145</v>
      </c>
      <c r="C77" s="2" t="s">
        <v>143</v>
      </c>
      <c r="D77" s="154"/>
      <c r="F77" s="13">
        <f>D77*D74*D71*G4/52</f>
        <v>0</v>
      </c>
    </row>
    <row r="78" spans="1:6" ht="14.25" customHeight="1" x14ac:dyDescent="0.2">
      <c r="A78" s="2" t="s">
        <v>146</v>
      </c>
      <c r="C78" s="2" t="s">
        <v>143</v>
      </c>
      <c r="D78" s="154"/>
      <c r="F78" s="13">
        <f t="shared" ref="F78:F82" si="1">D78*($D$62)*$D$63*$G$4/52</f>
        <v>0</v>
      </c>
    </row>
    <row r="79" spans="1:6" ht="14.25" customHeight="1" x14ac:dyDescent="0.2">
      <c r="A79" s="2" t="s">
        <v>147</v>
      </c>
      <c r="C79" s="2" t="s">
        <v>143</v>
      </c>
      <c r="D79" s="154"/>
      <c r="F79" s="13">
        <f t="shared" si="1"/>
        <v>0</v>
      </c>
    </row>
    <row r="80" spans="1:6" ht="14.25" customHeight="1" x14ac:dyDescent="0.2">
      <c r="A80" s="2" t="s">
        <v>148</v>
      </c>
      <c r="C80" s="2" t="s">
        <v>143</v>
      </c>
      <c r="D80" s="154"/>
      <c r="F80" s="13">
        <f t="shared" si="1"/>
        <v>0</v>
      </c>
    </row>
    <row r="81" spans="1:6" ht="14.25" customHeight="1" x14ac:dyDescent="0.2">
      <c r="A81" s="2" t="s">
        <v>149</v>
      </c>
      <c r="C81" s="2" t="s">
        <v>143</v>
      </c>
      <c r="D81" s="154"/>
      <c r="F81" s="13">
        <f t="shared" si="1"/>
        <v>0</v>
      </c>
    </row>
    <row r="82" spans="1:6" ht="14.25" customHeight="1" x14ac:dyDescent="0.2">
      <c r="A82" s="2" t="s">
        <v>150</v>
      </c>
      <c r="C82" s="2" t="s">
        <v>143</v>
      </c>
      <c r="D82" s="154"/>
      <c r="F82" s="13">
        <f t="shared" si="1"/>
        <v>0</v>
      </c>
    </row>
    <row r="83" spans="1:6" ht="14.25" customHeight="1" x14ac:dyDescent="0.2">
      <c r="A83" s="2" t="s">
        <v>151</v>
      </c>
      <c r="C83" s="2" t="s">
        <v>119</v>
      </c>
      <c r="D83" s="155"/>
      <c r="F83" s="13">
        <f>D83*G4/52</f>
        <v>0</v>
      </c>
    </row>
    <row r="84" spans="1:6" ht="14.25" customHeight="1" x14ac:dyDescent="0.2">
      <c r="A84" s="2" t="s">
        <v>152</v>
      </c>
      <c r="C84" s="2" t="s">
        <v>119</v>
      </c>
      <c r="D84" s="155"/>
      <c r="F84" s="13">
        <f>D84*G4/52</f>
        <v>0</v>
      </c>
    </row>
    <row r="85" spans="1:6" ht="14.25" customHeight="1" x14ac:dyDescent="0.2">
      <c r="A85" s="2" t="s">
        <v>153</v>
      </c>
      <c r="C85" s="2" t="s">
        <v>119</v>
      </c>
      <c r="D85" s="155"/>
      <c r="F85" s="13">
        <f>D85*G4/52</f>
        <v>0</v>
      </c>
    </row>
    <row r="86" spans="1:6" ht="14.25" customHeight="1" x14ac:dyDescent="0.2">
      <c r="A86" s="2" t="s">
        <v>154</v>
      </c>
      <c r="C86" s="2" t="s">
        <v>119</v>
      </c>
      <c r="D86" s="155"/>
      <c r="F86" s="13">
        <f>D86*G4/52</f>
        <v>0</v>
      </c>
    </row>
    <row r="87" spans="1:6" ht="14.25" customHeight="1" x14ac:dyDescent="0.2">
      <c r="A87" s="2" t="s">
        <v>155</v>
      </c>
      <c r="C87" s="2" t="s">
        <v>119</v>
      </c>
      <c r="D87" s="155"/>
      <c r="F87" s="13">
        <f>D87*G4/52</f>
        <v>0</v>
      </c>
    </row>
    <row r="88" spans="1:6" ht="14.25" customHeight="1" x14ac:dyDescent="0.2">
      <c r="A88" s="2" t="s">
        <v>156</v>
      </c>
      <c r="C88" s="2" t="s">
        <v>119</v>
      </c>
      <c r="D88" s="155"/>
      <c r="F88" s="13">
        <f>D88*G4/52</f>
        <v>0</v>
      </c>
    </row>
    <row r="89" spans="1:6" ht="14.25" customHeight="1" x14ac:dyDescent="0.2">
      <c r="A89" s="2" t="s">
        <v>157</v>
      </c>
      <c r="C89" s="2" t="s">
        <v>115</v>
      </c>
      <c r="D89" s="61"/>
      <c r="F89" s="13">
        <f>D89*G4</f>
        <v>0</v>
      </c>
    </row>
    <row r="90" spans="1:6" ht="14.25" customHeight="1" x14ac:dyDescent="0.2">
      <c r="A90" s="2" t="s">
        <v>158</v>
      </c>
      <c r="C90" s="2" t="s">
        <v>159</v>
      </c>
      <c r="D90" s="62"/>
      <c r="F90" s="13"/>
    </row>
    <row r="91" spans="1:6" ht="14.25" customHeight="1" x14ac:dyDescent="0.2">
      <c r="A91" s="2" t="s">
        <v>160</v>
      </c>
      <c r="C91" s="2" t="s">
        <v>115</v>
      </c>
      <c r="D91" s="62"/>
      <c r="F91" s="13">
        <f>D91*G4</f>
        <v>0</v>
      </c>
    </row>
    <row r="92" spans="1:6" ht="14.25" customHeight="1" x14ac:dyDescent="0.2">
      <c r="A92" s="2" t="s">
        <v>161</v>
      </c>
      <c r="C92" s="2" t="s">
        <v>159</v>
      </c>
      <c r="D92" s="62"/>
      <c r="F92" s="13"/>
    </row>
    <row r="93" spans="1:6" ht="14.25" customHeight="1" x14ac:dyDescent="0.2">
      <c r="F93" s="11"/>
    </row>
    <row r="94" spans="1:6" ht="14.25" customHeight="1" x14ac:dyDescent="0.2">
      <c r="A94" s="18" t="s">
        <v>7</v>
      </c>
      <c r="D94" s="17">
        <f>SUM(D78:D82)*D62*D63+D75*D69*D72+D76*D70*D73+D77*D71*D74+SUM(D83:D88)+(D89*D90)+(D91*D92)</f>
        <v>0</v>
      </c>
      <c r="F94" s="13">
        <f>D94*G4/52</f>
        <v>0</v>
      </c>
    </row>
    <row r="95" spans="1:6" ht="14.25" customHeight="1" x14ac:dyDescent="0.2">
      <c r="F95" s="11"/>
    </row>
    <row r="96" spans="1:6" ht="14.25" customHeight="1" x14ac:dyDescent="0.2">
      <c r="F96" s="11"/>
    </row>
    <row r="97" spans="1:6" ht="14.25" customHeight="1" x14ac:dyDescent="0.2">
      <c r="A97" s="9" t="s">
        <v>162</v>
      </c>
      <c r="F97" s="11"/>
    </row>
    <row r="98" spans="1:6" ht="14.25" customHeight="1" x14ac:dyDescent="0.2">
      <c r="A98" s="2" t="s">
        <v>163</v>
      </c>
      <c r="D98" s="1"/>
      <c r="F98" s="11"/>
    </row>
    <row r="99" spans="1:6" ht="14.25" customHeight="1" x14ac:dyDescent="0.2">
      <c r="A99" s="2" t="s">
        <v>164</v>
      </c>
      <c r="C99" s="2" t="s">
        <v>165</v>
      </c>
      <c r="D99" s="1">
        <v>0</v>
      </c>
      <c r="F99" s="13">
        <f t="shared" ref="F99:F105" si="2">D99*$D$98*$G$4/52</f>
        <v>0</v>
      </c>
    </row>
    <row r="100" spans="1:6" ht="14.25" customHeight="1" x14ac:dyDescent="0.2">
      <c r="A100" s="2" t="s">
        <v>166</v>
      </c>
      <c r="C100" s="2" t="s">
        <v>165</v>
      </c>
      <c r="D100" s="1">
        <v>0</v>
      </c>
      <c r="F100" s="13">
        <f t="shared" si="2"/>
        <v>0</v>
      </c>
    </row>
    <row r="101" spans="1:6" ht="14.25" customHeight="1" x14ac:dyDescent="0.2">
      <c r="A101" s="2" t="s">
        <v>167</v>
      </c>
      <c r="C101" s="2" t="s">
        <v>165</v>
      </c>
      <c r="D101" s="1">
        <v>0</v>
      </c>
      <c r="F101" s="13">
        <f t="shared" si="2"/>
        <v>0</v>
      </c>
    </row>
    <row r="102" spans="1:6" ht="14.25" customHeight="1" x14ac:dyDescent="0.2">
      <c r="A102" s="2" t="s">
        <v>168</v>
      </c>
      <c r="C102" s="2" t="s">
        <v>165</v>
      </c>
      <c r="D102" s="1">
        <v>0</v>
      </c>
      <c r="F102" s="13">
        <f t="shared" si="2"/>
        <v>0</v>
      </c>
    </row>
    <row r="103" spans="1:6" ht="14.25" customHeight="1" x14ac:dyDescent="0.2">
      <c r="A103" s="2" t="s">
        <v>169</v>
      </c>
      <c r="C103" s="2" t="s">
        <v>165</v>
      </c>
      <c r="D103" s="1">
        <v>0</v>
      </c>
      <c r="F103" s="13">
        <f t="shared" si="2"/>
        <v>0</v>
      </c>
    </row>
    <row r="104" spans="1:6" ht="14.25" customHeight="1" x14ac:dyDescent="0.2">
      <c r="A104" s="2" t="s">
        <v>142</v>
      </c>
      <c r="C104" s="2" t="s">
        <v>165</v>
      </c>
      <c r="D104" s="1">
        <v>0</v>
      </c>
      <c r="F104" s="13">
        <f t="shared" si="2"/>
        <v>0</v>
      </c>
    </row>
    <row r="105" spans="1:6" ht="14.25" customHeight="1" x14ac:dyDescent="0.2">
      <c r="A105" s="2" t="s">
        <v>145</v>
      </c>
      <c r="C105" s="2" t="s">
        <v>165</v>
      </c>
      <c r="D105" s="1">
        <v>0</v>
      </c>
      <c r="F105" s="13">
        <f t="shared" si="2"/>
        <v>0</v>
      </c>
    </row>
    <row r="106" spans="1:6" ht="14.25" customHeight="1" x14ac:dyDescent="0.2">
      <c r="A106" s="2" t="s">
        <v>170</v>
      </c>
      <c r="C106" s="2" t="s">
        <v>119</v>
      </c>
      <c r="D106" s="1"/>
      <c r="F106" s="13">
        <f t="shared" ref="F106:F108" si="3">D106*$G$4/52</f>
        <v>0</v>
      </c>
    </row>
    <row r="107" spans="1:6" ht="14.25" customHeight="1" x14ac:dyDescent="0.2">
      <c r="A107" s="2" t="s">
        <v>171</v>
      </c>
      <c r="C107" s="2" t="s">
        <v>119</v>
      </c>
      <c r="D107" s="1">
        <v>0</v>
      </c>
      <c r="F107" s="13">
        <f t="shared" si="3"/>
        <v>0</v>
      </c>
    </row>
    <row r="108" spans="1:6" ht="14.25" customHeight="1" x14ac:dyDescent="0.2">
      <c r="A108" s="2" t="s">
        <v>172</v>
      </c>
      <c r="C108" s="2" t="s">
        <v>119</v>
      </c>
      <c r="D108" s="1">
        <v>0</v>
      </c>
      <c r="F108" s="13">
        <f t="shared" si="3"/>
        <v>0</v>
      </c>
    </row>
    <row r="109" spans="1:6" ht="14.25" customHeight="1" x14ac:dyDescent="0.2">
      <c r="F109" s="11"/>
    </row>
    <row r="110" spans="1:6" ht="14.25" customHeight="1" x14ac:dyDescent="0.2">
      <c r="A110" s="18" t="s">
        <v>7</v>
      </c>
      <c r="D110" s="15">
        <f>SUM(D99:D103)*(D64+D65)+SUM(D106:D108)+SUM(D104:D105)*D98</f>
        <v>0</v>
      </c>
      <c r="F110" s="13">
        <f>D110*G4/52</f>
        <v>0</v>
      </c>
    </row>
    <row r="111" spans="1:6" ht="14.25" customHeight="1" x14ac:dyDescent="0.2">
      <c r="F111" s="11"/>
    </row>
    <row r="112" spans="1:6" ht="14.25" customHeight="1" x14ac:dyDescent="0.2">
      <c r="F112" s="11"/>
    </row>
    <row r="113" spans="1:6" ht="14.25" customHeight="1" x14ac:dyDescent="0.2">
      <c r="A113" s="10" t="s">
        <v>5</v>
      </c>
      <c r="F113" s="11"/>
    </row>
    <row r="114" spans="1:6" ht="14.25" customHeight="1" x14ac:dyDescent="0.2">
      <c r="A114" s="2" t="s">
        <v>173</v>
      </c>
      <c r="C114" s="2" t="s">
        <v>115</v>
      </c>
      <c r="D114" s="153"/>
      <c r="F114" s="13">
        <f t="shared" ref="F114:F116" si="4">D114*$G$4</f>
        <v>0</v>
      </c>
    </row>
    <row r="115" spans="1:6" ht="14.25" customHeight="1" x14ac:dyDescent="0.2">
      <c r="A115" s="2" t="s">
        <v>174</v>
      </c>
      <c r="C115" s="2" t="s">
        <v>115</v>
      </c>
      <c r="D115" s="153"/>
      <c r="F115" s="13">
        <f t="shared" si="4"/>
        <v>0</v>
      </c>
    </row>
    <row r="116" spans="1:6" ht="14.25" customHeight="1" x14ac:dyDescent="0.2">
      <c r="A116" s="2" t="s">
        <v>175</v>
      </c>
      <c r="C116" s="2" t="s">
        <v>115</v>
      </c>
      <c r="D116" s="153"/>
      <c r="F116" s="13">
        <f t="shared" si="4"/>
        <v>0</v>
      </c>
    </row>
    <row r="117" spans="1:6" ht="14.25" customHeight="1" x14ac:dyDescent="0.2">
      <c r="F117" s="11"/>
    </row>
    <row r="118" spans="1:6" ht="14.25" customHeight="1" x14ac:dyDescent="0.2">
      <c r="A118" s="18" t="s">
        <v>7</v>
      </c>
      <c r="D118" s="15">
        <f>SUM(D114:D116)*52</f>
        <v>0</v>
      </c>
      <c r="F118" s="13">
        <f>D118*G4/52</f>
        <v>0</v>
      </c>
    </row>
    <row r="119" spans="1:6" ht="14.25" customHeight="1" x14ac:dyDescent="0.15"/>
    <row r="120" spans="1:6" ht="14.25" customHeight="1" x14ac:dyDescent="0.15"/>
    <row r="121" spans="1:6" ht="14.25" customHeight="1" x14ac:dyDescent="0.2">
      <c r="A121" s="10" t="s">
        <v>6</v>
      </c>
    </row>
    <row r="122" spans="1:6" ht="14.25" customHeight="1" x14ac:dyDescent="0.2">
      <c r="A122" s="2" t="s">
        <v>176</v>
      </c>
      <c r="C122" s="2" t="s">
        <v>115</v>
      </c>
      <c r="D122" s="153"/>
      <c r="F122" s="19">
        <f t="shared" ref="F122:F126" si="5">D122*$G$4</f>
        <v>0</v>
      </c>
    </row>
    <row r="123" spans="1:6" ht="14.25" customHeight="1" x14ac:dyDescent="0.2">
      <c r="A123" s="2" t="s">
        <v>177</v>
      </c>
      <c r="C123" s="2" t="s">
        <v>115</v>
      </c>
      <c r="D123" s="153"/>
      <c r="F123" s="19">
        <f t="shared" si="5"/>
        <v>0</v>
      </c>
    </row>
    <row r="124" spans="1:6" ht="14.25" customHeight="1" x14ac:dyDescent="0.2">
      <c r="A124" s="2" t="s">
        <v>178</v>
      </c>
      <c r="C124" s="2" t="s">
        <v>115</v>
      </c>
      <c r="D124" s="153"/>
      <c r="F124" s="19">
        <f t="shared" si="5"/>
        <v>0</v>
      </c>
    </row>
    <row r="125" spans="1:6" ht="14.25" customHeight="1" x14ac:dyDescent="0.2">
      <c r="A125" s="2" t="s">
        <v>179</v>
      </c>
      <c r="C125" s="2" t="s">
        <v>115</v>
      </c>
      <c r="D125" s="153"/>
      <c r="F125" s="19">
        <f t="shared" si="5"/>
        <v>0</v>
      </c>
    </row>
    <row r="126" spans="1:6" ht="14.25" customHeight="1" x14ac:dyDescent="0.2">
      <c r="A126" s="2" t="s">
        <v>180</v>
      </c>
      <c r="C126" s="2" t="s">
        <v>115</v>
      </c>
      <c r="D126" s="153"/>
      <c r="F126" s="19">
        <f t="shared" si="5"/>
        <v>0</v>
      </c>
    </row>
    <row r="127" spans="1:6" ht="14.25" customHeight="1" x14ac:dyDescent="0.15"/>
    <row r="128" spans="1:6" ht="14.25" customHeight="1" x14ac:dyDescent="0.2">
      <c r="A128" s="18" t="s">
        <v>7</v>
      </c>
      <c r="D128" s="15">
        <f>SUM(D122:D126)*52</f>
        <v>0</v>
      </c>
      <c r="F128" s="19">
        <f>D128*G4/52</f>
        <v>0</v>
      </c>
    </row>
    <row r="129" spans="1:6" ht="14.25" customHeight="1" x14ac:dyDescent="0.15"/>
    <row r="130" spans="1:6" ht="14.25" customHeight="1" x14ac:dyDescent="0.15"/>
    <row r="131" spans="1:6" ht="14.25" customHeight="1" x14ac:dyDescent="0.2">
      <c r="A131" s="10" t="s">
        <v>181</v>
      </c>
    </row>
    <row r="132" spans="1:6" ht="14.25" customHeight="1" x14ac:dyDescent="0.2">
      <c r="A132" s="18" t="s">
        <v>7</v>
      </c>
      <c r="D132" s="20">
        <f>D128+D118+D110+D94+D56+D45+D27</f>
        <v>0</v>
      </c>
      <c r="F132" s="19">
        <f>D132*G4/52</f>
        <v>0</v>
      </c>
    </row>
    <row r="133" spans="1:6" ht="14.25" customHeight="1" x14ac:dyDescent="0.2">
      <c r="D133" s="6"/>
    </row>
    <row r="134" spans="1:6" ht="14.25" customHeight="1" x14ac:dyDescent="0.15"/>
    <row r="135" spans="1:6" ht="14.25" customHeight="1" x14ac:dyDescent="0.15"/>
    <row r="136" spans="1:6" ht="14.25" customHeight="1" x14ac:dyDescent="0.15"/>
    <row r="137" spans="1:6" ht="14.25" customHeight="1" x14ac:dyDescent="0.15"/>
    <row r="138" spans="1:6" ht="14.25" customHeight="1" x14ac:dyDescent="0.15"/>
    <row r="139" spans="1:6" ht="14.25" customHeight="1" x14ac:dyDescent="0.15"/>
    <row r="140" spans="1:6" ht="14.25" customHeight="1" x14ac:dyDescent="0.15"/>
    <row r="141" spans="1:6" ht="14.25" customHeight="1" x14ac:dyDescent="0.15"/>
    <row r="142" spans="1:6" ht="14.25" customHeight="1" x14ac:dyDescent="0.15"/>
    <row r="143" spans="1:6" ht="14.25" customHeight="1" x14ac:dyDescent="0.15"/>
    <row r="144" spans="1:6" ht="14.25" customHeight="1" x14ac:dyDescent="0.15"/>
    <row r="145" spans="6:6" ht="14.25" customHeight="1" x14ac:dyDescent="0.15"/>
    <row r="146" spans="6:6" ht="14.25" customHeight="1" x14ac:dyDescent="0.15"/>
    <row r="147" spans="6:6" ht="14.25" customHeight="1" x14ac:dyDescent="0.15"/>
    <row r="148" spans="6:6" ht="14.25" customHeight="1" x14ac:dyDescent="0.15"/>
    <row r="149" spans="6:6" ht="14.25" customHeight="1" x14ac:dyDescent="0.15"/>
    <row r="150" spans="6:6" ht="14.25" customHeight="1" x14ac:dyDescent="0.15"/>
    <row r="151" spans="6:6" ht="14.25" customHeight="1" x14ac:dyDescent="0.15"/>
    <row r="152" spans="6:6" ht="14.25" customHeight="1" x14ac:dyDescent="0.15"/>
    <row r="153" spans="6:6" ht="14.25" customHeight="1" x14ac:dyDescent="0.15">
      <c r="F153" s="21"/>
    </row>
    <row r="154" spans="6:6" ht="14.25" customHeight="1" x14ac:dyDescent="0.15"/>
    <row r="155" spans="6:6" ht="14.25" customHeight="1" x14ac:dyDescent="0.15"/>
    <row r="156" spans="6:6" ht="14.25" customHeight="1" x14ac:dyDescent="0.15"/>
    <row r="157" spans="6:6" ht="14.25" customHeight="1" x14ac:dyDescent="0.15"/>
    <row r="158" spans="6:6" ht="14.25" customHeight="1" x14ac:dyDescent="0.15"/>
    <row r="159" spans="6:6" ht="14.25" customHeight="1" x14ac:dyDescent="0.15"/>
    <row r="160" spans="6:6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  <row r="1001" ht="14.25" customHeight="1" x14ac:dyDescent="0.15"/>
    <row r="1002" ht="14.25" customHeight="1" x14ac:dyDescent="0.15"/>
    <row r="1003" ht="14.25" customHeight="1" x14ac:dyDescent="0.15"/>
    <row r="1004" ht="14.2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B6B5-0C0B-2145-BBF4-DED64EF8EF29}">
  <dimension ref="B3:R97"/>
  <sheetViews>
    <sheetView showGridLines="0" topLeftCell="G1" workbookViewId="0">
      <selection activeCell="O12" sqref="O12"/>
    </sheetView>
  </sheetViews>
  <sheetFormatPr baseColWidth="10" defaultRowHeight="14" x14ac:dyDescent="0.15"/>
  <cols>
    <col min="2" max="2" width="38.33203125" bestFit="1" customWidth="1"/>
    <col min="3" max="3" width="14.6640625" bestFit="1" customWidth="1"/>
    <col min="5" max="5" width="34.33203125" bestFit="1" customWidth="1"/>
    <col min="6" max="6" width="17.33203125" bestFit="1" customWidth="1"/>
    <col min="8" max="8" width="24" bestFit="1" customWidth="1"/>
    <col min="9" max="9" width="16" customWidth="1"/>
    <col min="10" max="10" width="13.1640625" bestFit="1" customWidth="1"/>
    <col min="11" max="11" width="30.5" customWidth="1"/>
    <col min="12" max="12" width="12" bestFit="1" customWidth="1"/>
    <col min="14" max="14" width="22" bestFit="1" customWidth="1"/>
    <col min="15" max="15" width="12.83203125" customWidth="1"/>
    <col min="16" max="16" width="22" bestFit="1" customWidth="1"/>
    <col min="17" max="17" width="14" customWidth="1"/>
  </cols>
  <sheetData>
    <row r="3" spans="2:18" ht="15" x14ac:dyDescent="0.2">
      <c r="B3" s="57" t="s">
        <v>248</v>
      </c>
      <c r="C3" s="33"/>
      <c r="D3" s="33"/>
      <c r="E3" s="57" t="s">
        <v>235</v>
      </c>
      <c r="F3" s="33"/>
      <c r="G3" s="33"/>
      <c r="H3" s="57" t="s">
        <v>259</v>
      </c>
      <c r="I3" s="33"/>
      <c r="J3" s="33"/>
      <c r="K3" s="57" t="s">
        <v>261</v>
      </c>
      <c r="L3" s="33"/>
      <c r="M3" s="33"/>
      <c r="N3" s="101" t="s">
        <v>183</v>
      </c>
      <c r="O3" s="79"/>
      <c r="P3" s="79"/>
      <c r="Q3" s="79"/>
      <c r="R3" s="33"/>
    </row>
    <row r="4" spans="2:18" ht="15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57"/>
      <c r="M4" s="33"/>
      <c r="N4" s="50"/>
      <c r="O4" s="59" t="s">
        <v>184</v>
      </c>
      <c r="P4" s="59" t="s">
        <v>185</v>
      </c>
      <c r="Q4" s="59" t="s">
        <v>186</v>
      </c>
      <c r="R4" s="33"/>
    </row>
    <row r="5" spans="2:18" ht="16" thickBot="1" x14ac:dyDescent="0.25">
      <c r="B5" s="102" t="s">
        <v>216</v>
      </c>
      <c r="C5" s="50"/>
      <c r="D5" s="33"/>
      <c r="E5" s="103" t="s">
        <v>234</v>
      </c>
      <c r="F5" s="33"/>
      <c r="G5" s="33"/>
      <c r="H5" s="72" t="s">
        <v>216</v>
      </c>
      <c r="I5" s="33"/>
      <c r="J5" s="33"/>
      <c r="K5" s="57" t="s">
        <v>191</v>
      </c>
      <c r="L5" s="33"/>
      <c r="M5" s="33"/>
      <c r="N5" s="59" t="s">
        <v>100</v>
      </c>
      <c r="O5" s="104">
        <f>'Invoer tijdsbesteding'!D27</f>
        <v>0</v>
      </c>
      <c r="P5" s="105" t="e">
        <f>(O5/O11)</f>
        <v>#DIV/0!</v>
      </c>
      <c r="Q5" s="106">
        <f t="shared" ref="Q5:Q12" si="0">O5*17</f>
        <v>0</v>
      </c>
      <c r="R5" s="33"/>
    </row>
    <row r="6" spans="2:18" ht="16" thickTop="1" x14ac:dyDescent="0.2">
      <c r="B6" s="75" t="s">
        <v>217</v>
      </c>
      <c r="C6" s="50"/>
      <c r="D6" s="33"/>
      <c r="E6" s="107" t="s">
        <v>236</v>
      </c>
      <c r="F6" s="108">
        <f>C12</f>
        <v>0</v>
      </c>
      <c r="G6" s="33"/>
      <c r="H6" s="73" t="s">
        <v>249</v>
      </c>
      <c r="I6" s="74">
        <f>Invoer!B5</f>
        <v>0</v>
      </c>
      <c r="J6" s="33"/>
      <c r="K6" s="77" t="s">
        <v>24</v>
      </c>
      <c r="L6" s="87">
        <f>Invoer!B21</f>
        <v>0</v>
      </c>
      <c r="M6" s="33"/>
      <c r="N6" s="59" t="s">
        <v>187</v>
      </c>
      <c r="O6" s="104">
        <f>'Invoer tijdsbesteding'!D45</f>
        <v>0</v>
      </c>
      <c r="P6" s="105" t="e">
        <f>(O6/O11)</f>
        <v>#DIV/0!</v>
      </c>
      <c r="Q6" s="106">
        <f t="shared" si="0"/>
        <v>0</v>
      </c>
      <c r="R6" s="33"/>
    </row>
    <row r="7" spans="2:18" ht="15" x14ac:dyDescent="0.2">
      <c r="B7" s="77" t="s">
        <v>59</v>
      </c>
      <c r="C7" s="109">
        <f>Invoer!B5</f>
        <v>0</v>
      </c>
      <c r="D7" s="33"/>
      <c r="E7" s="107" t="s">
        <v>194</v>
      </c>
      <c r="F7" s="108">
        <f>SUM(C15:C16)</f>
        <v>0</v>
      </c>
      <c r="G7" s="33"/>
      <c r="H7" s="73" t="s">
        <v>14</v>
      </c>
      <c r="I7" s="74">
        <f>Invoer!B6</f>
        <v>0</v>
      </c>
      <c r="J7" s="33"/>
      <c r="K7" s="77" t="s">
        <v>25</v>
      </c>
      <c r="L7" s="87">
        <f>Invoer!B22</f>
        <v>0</v>
      </c>
      <c r="M7" s="33"/>
      <c r="N7" s="59" t="s">
        <v>188</v>
      </c>
      <c r="O7" s="104">
        <f>'Invoer tijdsbesteding'!D56</f>
        <v>0</v>
      </c>
      <c r="P7" s="105" t="e">
        <f>(O7/O11)</f>
        <v>#DIV/0!</v>
      </c>
      <c r="Q7" s="106">
        <f t="shared" si="0"/>
        <v>0</v>
      </c>
      <c r="R7" s="33"/>
    </row>
    <row r="8" spans="2:18" ht="16" thickBot="1" x14ac:dyDescent="0.25">
      <c r="B8" s="77" t="s">
        <v>14</v>
      </c>
      <c r="C8" s="109">
        <f>Invoer!B6</f>
        <v>0</v>
      </c>
      <c r="D8" s="33"/>
      <c r="E8" s="107" t="s">
        <v>201</v>
      </c>
      <c r="F8" s="108">
        <f>Invoer!B85</f>
        <v>0</v>
      </c>
      <c r="G8" s="33"/>
      <c r="H8" s="73"/>
      <c r="I8" s="119">
        <f>SUM(I6:I7)</f>
        <v>0</v>
      </c>
      <c r="J8" s="82"/>
      <c r="K8" s="77" t="s">
        <v>62</v>
      </c>
      <c r="L8" s="87">
        <f>Invoer!B24-Invoer!B8</f>
        <v>0</v>
      </c>
      <c r="M8" s="33"/>
      <c r="N8" s="59" t="s">
        <v>266</v>
      </c>
      <c r="O8" s="104">
        <f>'Invoer tijdsbesteding'!D94+'Invoer tijdsbesteding'!D110</f>
        <v>0</v>
      </c>
      <c r="P8" s="105" t="e">
        <f>(O8/O11)</f>
        <v>#DIV/0!</v>
      </c>
      <c r="Q8" s="106">
        <f t="shared" si="0"/>
        <v>0</v>
      </c>
      <c r="R8" s="33"/>
    </row>
    <row r="9" spans="2:18" ht="16" thickTop="1" x14ac:dyDescent="0.2">
      <c r="B9" s="77" t="s">
        <v>19</v>
      </c>
      <c r="C9" s="109">
        <f>Invoer!B7</f>
        <v>0</v>
      </c>
      <c r="D9" s="33"/>
      <c r="E9" s="107" t="s">
        <v>199</v>
      </c>
      <c r="F9" s="110">
        <f>C53</f>
        <v>0</v>
      </c>
      <c r="G9" s="33"/>
      <c r="H9" s="33"/>
      <c r="I9" s="33"/>
      <c r="J9" s="82"/>
      <c r="K9" s="77" t="s">
        <v>63</v>
      </c>
      <c r="L9" s="87">
        <f>Invoer!B25</f>
        <v>0</v>
      </c>
      <c r="M9" s="33"/>
      <c r="N9" s="59" t="s">
        <v>189</v>
      </c>
      <c r="O9" s="104">
        <f>'Invoer tijdsbesteding'!D118</f>
        <v>0</v>
      </c>
      <c r="P9" s="105" t="e">
        <f>(O9/O11)</f>
        <v>#DIV/0!</v>
      </c>
      <c r="Q9" s="106">
        <f t="shared" si="0"/>
        <v>0</v>
      </c>
      <c r="R9" s="33"/>
    </row>
    <row r="10" spans="2:18" ht="16" thickBot="1" x14ac:dyDescent="0.25">
      <c r="B10" s="77" t="s">
        <v>20</v>
      </c>
      <c r="C10" s="109">
        <f>Invoer!B8</f>
        <v>0</v>
      </c>
      <c r="D10" s="33"/>
      <c r="E10" s="120" t="s">
        <v>7</v>
      </c>
      <c r="F10" s="121">
        <f>SUM(F6:F9)</f>
        <v>0</v>
      </c>
      <c r="G10" s="33"/>
      <c r="H10" s="75" t="s">
        <v>61</v>
      </c>
      <c r="I10" s="76"/>
      <c r="J10" s="82"/>
      <c r="K10" s="77" t="s">
        <v>64</v>
      </c>
      <c r="L10" s="87">
        <f>Invoer!B26</f>
        <v>0</v>
      </c>
      <c r="M10" s="33"/>
      <c r="N10" s="59" t="s">
        <v>190</v>
      </c>
      <c r="O10" s="104">
        <f>'Invoer tijdsbesteding'!D128</f>
        <v>0</v>
      </c>
      <c r="P10" s="105" t="e">
        <f>(O10/O11)</f>
        <v>#DIV/0!</v>
      </c>
      <c r="Q10" s="106">
        <f t="shared" si="0"/>
        <v>0</v>
      </c>
      <c r="R10" s="33"/>
    </row>
    <row r="11" spans="2:18" ht="16" thickTop="1" x14ac:dyDescent="0.2">
      <c r="B11" s="79"/>
      <c r="C11" s="76"/>
      <c r="D11" s="33"/>
      <c r="E11" s="33"/>
      <c r="F11" s="33"/>
      <c r="G11" s="33"/>
      <c r="H11" s="77" t="s">
        <v>24</v>
      </c>
      <c r="I11" s="78">
        <f>Invoer!B21</f>
        <v>0</v>
      </c>
      <c r="J11" s="82"/>
      <c r="K11" s="79"/>
      <c r="L11" s="76"/>
      <c r="M11" s="33"/>
      <c r="N11" s="59" t="s">
        <v>181</v>
      </c>
      <c r="O11" s="104">
        <f>SUM(O5:O10)</f>
        <v>0</v>
      </c>
      <c r="P11" s="156"/>
      <c r="Q11" s="106">
        <f>SUM(Q5:Q10)</f>
        <v>0</v>
      </c>
      <c r="R11" s="33"/>
    </row>
    <row r="12" spans="2:18" ht="16" thickBot="1" x14ac:dyDescent="0.25">
      <c r="B12" s="111" t="s">
        <v>218</v>
      </c>
      <c r="C12" s="122">
        <f>SUM(C7:C10)</f>
        <v>0</v>
      </c>
      <c r="D12" s="33"/>
      <c r="E12" s="103" t="s">
        <v>197</v>
      </c>
      <c r="F12" s="33"/>
      <c r="G12" s="33"/>
      <c r="H12" s="77" t="s">
        <v>25</v>
      </c>
      <c r="I12" s="78">
        <f>Invoer!B22</f>
        <v>0</v>
      </c>
      <c r="J12" s="82"/>
      <c r="K12" s="111" t="s">
        <v>262</v>
      </c>
      <c r="L12" s="122">
        <f>SUM(L6:L10)</f>
        <v>0</v>
      </c>
      <c r="M12" s="33"/>
      <c r="N12" s="59" t="s">
        <v>182</v>
      </c>
      <c r="O12" s="104" t="e">
        <f>O11/Invoer!E27</f>
        <v>#DIV/0!</v>
      </c>
      <c r="P12" s="112"/>
      <c r="Q12" s="106" t="e">
        <f t="shared" si="0"/>
        <v>#DIV/0!</v>
      </c>
      <c r="R12" s="33"/>
    </row>
    <row r="13" spans="2:18" ht="16" thickTop="1" x14ac:dyDescent="0.2">
      <c r="B13" s="79"/>
      <c r="C13" s="76"/>
      <c r="D13" s="33"/>
      <c r="E13" s="107" t="s">
        <v>237</v>
      </c>
      <c r="F13" s="108">
        <f>C29</f>
        <v>0</v>
      </c>
      <c r="G13" s="33"/>
      <c r="H13" s="77" t="s">
        <v>62</v>
      </c>
      <c r="I13" s="78">
        <f>Invoer!B24-Invoer!B8</f>
        <v>0</v>
      </c>
      <c r="J13" s="82"/>
      <c r="K13" s="33"/>
      <c r="L13" s="33"/>
      <c r="M13" s="33"/>
      <c r="N13" s="33"/>
      <c r="O13" s="33"/>
      <c r="P13" s="33"/>
      <c r="Q13" s="33"/>
      <c r="R13" s="33"/>
    </row>
    <row r="14" spans="2:18" ht="15" x14ac:dyDescent="0.2">
      <c r="B14" s="75" t="s">
        <v>71</v>
      </c>
      <c r="C14" s="50"/>
      <c r="D14" s="33"/>
      <c r="E14" s="107" t="s">
        <v>239</v>
      </c>
      <c r="F14" s="108">
        <f>C37</f>
        <v>0</v>
      </c>
      <c r="G14" s="33"/>
      <c r="H14" s="77" t="s">
        <v>63</v>
      </c>
      <c r="I14" s="78">
        <f>Invoer!B25</f>
        <v>0</v>
      </c>
      <c r="J14" s="82"/>
      <c r="K14" s="57" t="s">
        <v>188</v>
      </c>
      <c r="L14" s="82"/>
      <c r="M14" s="33"/>
      <c r="N14" s="33"/>
      <c r="O14" s="33"/>
      <c r="P14" s="33"/>
      <c r="Q14" s="33"/>
      <c r="R14" s="33"/>
    </row>
    <row r="15" spans="2:18" ht="17" thickBot="1" x14ac:dyDescent="0.25">
      <c r="B15" s="77" t="s">
        <v>72</v>
      </c>
      <c r="C15" s="109">
        <f>Invoer!B11</f>
        <v>0</v>
      </c>
      <c r="D15" s="33"/>
      <c r="E15" s="107" t="s">
        <v>238</v>
      </c>
      <c r="F15" s="108">
        <f>C45</f>
        <v>0</v>
      </c>
      <c r="G15" s="33"/>
      <c r="H15" s="77" t="s">
        <v>64</v>
      </c>
      <c r="I15" s="78">
        <f>Invoer!B26</f>
        <v>0</v>
      </c>
      <c r="J15" s="82"/>
      <c r="K15" s="33" t="s">
        <v>263</v>
      </c>
      <c r="L15" s="86">
        <f>Invoer!B51</f>
        <v>0</v>
      </c>
      <c r="M15" s="33"/>
      <c r="N15" s="33" t="s">
        <v>34</v>
      </c>
      <c r="O15" s="168">
        <v>2.5000000000000001E-2</v>
      </c>
      <c r="P15" s="33"/>
      <c r="Q15" s="33"/>
      <c r="R15" s="33"/>
    </row>
    <row r="16" spans="2:18" ht="16" thickTop="1" x14ac:dyDescent="0.2">
      <c r="B16" s="77" t="s">
        <v>21</v>
      </c>
      <c r="C16" s="109">
        <f>Invoer!B12</f>
        <v>0</v>
      </c>
      <c r="D16" s="33"/>
      <c r="E16" s="107" t="s">
        <v>199</v>
      </c>
      <c r="F16" s="108">
        <f>Invoer!B44</f>
        <v>0</v>
      </c>
      <c r="G16" s="33"/>
      <c r="H16" s="79"/>
      <c r="I16" s="76"/>
      <c r="J16" s="82"/>
      <c r="K16" s="33" t="s">
        <v>264</v>
      </c>
      <c r="L16" s="86" t="e">
        <f>(Invoer!B60+Invoer!B61)*('Berekening variabelen'!O7/SUM('Berekening variabelen'!O7:O9))</f>
        <v>#DIV/0!</v>
      </c>
      <c r="M16" s="33"/>
      <c r="P16" s="33"/>
      <c r="Q16" s="33"/>
      <c r="R16" s="33"/>
    </row>
    <row r="17" spans="2:18" ht="16" thickBot="1" x14ac:dyDescent="0.25">
      <c r="B17" s="77"/>
      <c r="C17" s="50"/>
      <c r="D17" s="33"/>
      <c r="E17" s="107" t="s">
        <v>201</v>
      </c>
      <c r="F17" s="110">
        <f>Invoer!B86</f>
        <v>0</v>
      </c>
      <c r="G17" s="33"/>
      <c r="H17" s="111" t="s">
        <v>30</v>
      </c>
      <c r="I17" s="122">
        <f>SUM(I11:I15)</f>
        <v>0</v>
      </c>
      <c r="J17" s="82"/>
      <c r="K17" s="33" t="s">
        <v>253</v>
      </c>
      <c r="L17" s="86">
        <f>'Berekening variabelen'!Q7</f>
        <v>0</v>
      </c>
      <c r="M17" s="33"/>
      <c r="P17" s="33"/>
      <c r="Q17" s="33"/>
      <c r="R17" s="33"/>
    </row>
    <row r="18" spans="2:18" ht="17" thickTop="1" thickBot="1" x14ac:dyDescent="0.25">
      <c r="B18" s="111" t="s">
        <v>219</v>
      </c>
      <c r="C18" s="123">
        <f>SUM(C12,C15,C16)</f>
        <v>0</v>
      </c>
      <c r="D18" s="33"/>
      <c r="E18" s="120" t="s">
        <v>7</v>
      </c>
      <c r="F18" s="121">
        <f>SUM(F13:F17)</f>
        <v>0</v>
      </c>
      <c r="G18" s="33"/>
      <c r="H18" s="73"/>
      <c r="I18" s="33"/>
      <c r="J18" s="82"/>
      <c r="K18" s="33"/>
      <c r="L18" s="82"/>
      <c r="M18" s="33"/>
      <c r="P18" s="33"/>
      <c r="Q18" s="33"/>
      <c r="R18" s="33"/>
    </row>
    <row r="19" spans="2:18" ht="16" thickTop="1" x14ac:dyDescent="0.2">
      <c r="B19" s="79"/>
      <c r="C19" s="76"/>
      <c r="D19" s="33"/>
      <c r="E19" s="33"/>
      <c r="F19" s="33"/>
      <c r="G19" s="33"/>
      <c r="H19" s="75" t="s">
        <v>65</v>
      </c>
      <c r="I19" s="76"/>
      <c r="J19" s="82"/>
      <c r="K19" s="33" t="s">
        <v>8</v>
      </c>
      <c r="L19" s="86" t="e">
        <f>(O7/SUM(O7:O9))*Invoer!B57</f>
        <v>#DIV/0!</v>
      </c>
      <c r="M19" s="33"/>
      <c r="N19" s="33"/>
      <c r="O19" s="33"/>
      <c r="P19" s="33"/>
      <c r="Q19" s="33"/>
      <c r="R19" s="33"/>
    </row>
    <row r="20" spans="2:18" ht="16" thickBot="1" x14ac:dyDescent="0.25">
      <c r="B20" s="102" t="s">
        <v>60</v>
      </c>
      <c r="C20" s="76"/>
      <c r="D20" s="33"/>
      <c r="E20" s="103" t="s">
        <v>73</v>
      </c>
      <c r="F20" s="33"/>
      <c r="G20" s="33"/>
      <c r="H20" s="77" t="s">
        <v>36</v>
      </c>
      <c r="I20" s="78">
        <f>Invoer!B38</f>
        <v>0</v>
      </c>
      <c r="J20" s="82"/>
      <c r="K20" s="33" t="s">
        <v>255</v>
      </c>
      <c r="L20" s="86" t="e">
        <f>I49*(O7/(SUM(O7,O8,O9)))</f>
        <v>#DIV/0!</v>
      </c>
      <c r="M20" s="33"/>
      <c r="N20" s="33"/>
      <c r="O20" s="33"/>
      <c r="P20" s="33"/>
      <c r="Q20" s="33"/>
      <c r="R20" s="33"/>
    </row>
    <row r="21" spans="2:18" ht="17" thickTop="1" thickBot="1" x14ac:dyDescent="0.25">
      <c r="B21" s="75" t="s">
        <v>61</v>
      </c>
      <c r="C21" s="76"/>
      <c r="D21" s="33"/>
      <c r="E21" s="107" t="s">
        <v>240</v>
      </c>
      <c r="F21" s="108">
        <f>Invoer!B48+Invoer!B51+Invoer!B52</f>
        <v>0</v>
      </c>
      <c r="G21" s="33"/>
      <c r="H21" s="77" t="s">
        <v>37</v>
      </c>
      <c r="I21" s="78">
        <f>Invoer!B39</f>
        <v>0</v>
      </c>
      <c r="J21" s="82"/>
      <c r="K21" s="120" t="s">
        <v>265</v>
      </c>
      <c r="L21" s="119" t="e">
        <f>SUM(L15:L20)</f>
        <v>#DIV/0!</v>
      </c>
      <c r="M21" s="33"/>
      <c r="N21" s="33"/>
      <c r="O21" s="33"/>
      <c r="P21" s="33"/>
      <c r="Q21" s="33"/>
      <c r="R21" s="33"/>
    </row>
    <row r="22" spans="2:18" ht="16" thickTop="1" x14ac:dyDescent="0.2">
      <c r="B22" s="77" t="s">
        <v>24</v>
      </c>
      <c r="C22" s="109">
        <f>Invoer!B21</f>
        <v>0</v>
      </c>
      <c r="D22" s="33"/>
      <c r="E22" s="113" t="s">
        <v>241</v>
      </c>
      <c r="F22" s="108">
        <f>Invoer!B55+Invoer!B56+Invoer!B57</f>
        <v>0</v>
      </c>
      <c r="G22" s="33"/>
      <c r="H22" s="77" t="s">
        <v>66</v>
      </c>
      <c r="I22" s="78">
        <f>Invoer!B40</f>
        <v>0</v>
      </c>
      <c r="J22" s="82"/>
      <c r="K22" s="33"/>
      <c r="L22" s="33"/>
      <c r="M22" s="33"/>
      <c r="N22" s="33"/>
      <c r="O22" s="33"/>
      <c r="P22" s="33"/>
      <c r="Q22" s="33"/>
      <c r="R22" s="33"/>
    </row>
    <row r="23" spans="2:18" ht="15" x14ac:dyDescent="0.2">
      <c r="B23" s="77" t="s">
        <v>25</v>
      </c>
      <c r="C23" s="109">
        <f>Invoer!B22</f>
        <v>0</v>
      </c>
      <c r="D23" s="33"/>
      <c r="E23" s="107" t="s">
        <v>57</v>
      </c>
      <c r="F23" s="108">
        <f>Invoer!B60+Invoer!B61+Invoer!B64+Invoer!B65</f>
        <v>0</v>
      </c>
      <c r="G23" s="33"/>
      <c r="H23" s="77" t="s">
        <v>39</v>
      </c>
      <c r="I23" s="78">
        <f>Invoer!B41</f>
        <v>0</v>
      </c>
      <c r="J23" s="82"/>
      <c r="K23" s="57" t="s">
        <v>266</v>
      </c>
      <c r="L23" s="33"/>
      <c r="M23" s="33"/>
      <c r="N23" s="33"/>
      <c r="O23" s="33"/>
      <c r="P23" s="33"/>
      <c r="Q23" s="33"/>
      <c r="R23" s="33"/>
    </row>
    <row r="24" spans="2:18" ht="15" x14ac:dyDescent="0.2">
      <c r="B24" s="77" t="s">
        <v>29</v>
      </c>
      <c r="C24" s="109">
        <f>Invoer!B23</f>
        <v>0</v>
      </c>
      <c r="D24" s="33"/>
      <c r="E24" s="107" t="s">
        <v>280</v>
      </c>
      <c r="F24" s="108">
        <f>SUM(Invoer!B68:B72)-Invoer!B71</f>
        <v>0</v>
      </c>
      <c r="G24" s="33"/>
      <c r="H24" s="79"/>
      <c r="I24" s="76"/>
      <c r="J24" s="82"/>
      <c r="K24" s="33" t="s">
        <v>43</v>
      </c>
      <c r="L24" s="86">
        <f>Invoer!B52</f>
        <v>0</v>
      </c>
      <c r="M24" s="33"/>
      <c r="N24" s="33"/>
      <c r="O24" s="33"/>
      <c r="P24" s="33"/>
      <c r="Q24" s="33"/>
      <c r="R24" s="33"/>
    </row>
    <row r="25" spans="2:18" ht="16" thickBot="1" x14ac:dyDescent="0.25">
      <c r="B25" s="77" t="s">
        <v>62</v>
      </c>
      <c r="C25" s="109">
        <f>Invoer!B24</f>
        <v>0</v>
      </c>
      <c r="D25" s="33"/>
      <c r="E25" s="107" t="s">
        <v>242</v>
      </c>
      <c r="F25" s="114">
        <f>Invoer!B71</f>
        <v>0</v>
      </c>
      <c r="G25" s="33"/>
      <c r="H25" s="111" t="s">
        <v>67</v>
      </c>
      <c r="I25" s="122">
        <f>SUM(I20:I23)</f>
        <v>0</v>
      </c>
      <c r="J25" s="82"/>
      <c r="K25" s="33" t="s">
        <v>264</v>
      </c>
      <c r="L25" s="86" t="e">
        <f>(Invoer!B60+Invoer!B61)*('Berekening variabelen'!O8/SUM('Berekening variabelen'!O7:O9))</f>
        <v>#DIV/0!</v>
      </c>
      <c r="M25" s="33"/>
      <c r="N25" s="33"/>
      <c r="O25" s="33"/>
      <c r="P25" s="33"/>
      <c r="Q25" s="33"/>
      <c r="R25" s="33"/>
    </row>
    <row r="26" spans="2:18" ht="16" thickTop="1" x14ac:dyDescent="0.2">
      <c r="B26" s="77" t="s">
        <v>63</v>
      </c>
      <c r="C26" s="109">
        <f>Invoer!B25</f>
        <v>0</v>
      </c>
      <c r="D26" s="33"/>
      <c r="E26" s="107" t="s">
        <v>243</v>
      </c>
      <c r="F26" s="108">
        <f>Invoer!B75+Invoer!B76+Invoer!B77</f>
        <v>0</v>
      </c>
      <c r="G26" s="33"/>
      <c r="H26" s="73"/>
      <c r="I26" s="33"/>
      <c r="J26" s="82"/>
      <c r="K26" s="77" t="s">
        <v>36</v>
      </c>
      <c r="L26" s="87">
        <f>Invoer!B38</f>
        <v>0</v>
      </c>
      <c r="M26" s="33"/>
      <c r="N26" s="33"/>
      <c r="O26" s="33"/>
      <c r="P26" s="33"/>
      <c r="Q26" s="33"/>
      <c r="R26" s="33"/>
    </row>
    <row r="27" spans="2:18" ht="16" thickBot="1" x14ac:dyDescent="0.25">
      <c r="B27" s="77" t="s">
        <v>64</v>
      </c>
      <c r="C27" s="109">
        <f>Invoer!B26</f>
        <v>0</v>
      </c>
      <c r="D27" s="33"/>
      <c r="E27" s="120" t="s">
        <v>7</v>
      </c>
      <c r="F27" s="121">
        <f>SUM(F21:F26)</f>
        <v>0</v>
      </c>
      <c r="G27" s="33"/>
      <c r="H27" s="75" t="s">
        <v>68</v>
      </c>
      <c r="I27" s="76"/>
      <c r="J27" s="82"/>
      <c r="K27" s="77" t="s">
        <v>37</v>
      </c>
      <c r="L27" s="87">
        <f>Invoer!B39</f>
        <v>0</v>
      </c>
      <c r="M27" s="33"/>
      <c r="N27" s="33"/>
      <c r="O27" s="33"/>
      <c r="P27" s="33"/>
      <c r="Q27" s="33"/>
      <c r="R27" s="33"/>
    </row>
    <row r="28" spans="2:18" ht="16" thickTop="1" x14ac:dyDescent="0.2">
      <c r="B28" s="79"/>
      <c r="C28" s="76"/>
      <c r="D28" s="33"/>
      <c r="E28" s="33"/>
      <c r="F28" s="33"/>
      <c r="G28" s="33"/>
      <c r="H28" s="50" t="s">
        <v>31</v>
      </c>
      <c r="I28" s="78">
        <f>Invoer!B30</f>
        <v>0</v>
      </c>
      <c r="J28" s="82"/>
      <c r="K28" s="77" t="s">
        <v>66</v>
      </c>
      <c r="L28" s="87">
        <f>Invoer!B40</f>
        <v>0</v>
      </c>
      <c r="M28" s="33"/>
      <c r="N28" s="158"/>
      <c r="O28" s="33"/>
      <c r="P28" s="33"/>
      <c r="Q28" s="33"/>
      <c r="R28" s="33"/>
    </row>
    <row r="29" spans="2:18" ht="16" thickBot="1" x14ac:dyDescent="0.25">
      <c r="B29" s="111" t="s">
        <v>30</v>
      </c>
      <c r="C29" s="122">
        <f>SUM(C22:C27)</f>
        <v>0</v>
      </c>
      <c r="D29" s="33"/>
      <c r="E29" s="115" t="s">
        <v>251</v>
      </c>
      <c r="F29" s="114">
        <f>Invoer!B81+Invoer!B82</f>
        <v>0</v>
      </c>
      <c r="G29" s="33"/>
      <c r="H29" s="50" t="s">
        <v>229</v>
      </c>
      <c r="I29" s="78">
        <f>Invoer!B31</f>
        <v>0</v>
      </c>
      <c r="J29" s="82"/>
      <c r="K29" s="77" t="s">
        <v>39</v>
      </c>
      <c r="L29" s="87">
        <f>Invoer!B41</f>
        <v>0</v>
      </c>
      <c r="M29" s="33"/>
      <c r="N29" s="33"/>
      <c r="O29" s="33"/>
      <c r="P29" s="33"/>
      <c r="Q29" s="33"/>
      <c r="R29" s="33"/>
    </row>
    <row r="30" spans="2:18" ht="16" thickTop="1" x14ac:dyDescent="0.2">
      <c r="B30" s="79"/>
      <c r="C30" s="76"/>
      <c r="D30" s="33"/>
      <c r="E30" s="33"/>
      <c r="F30" s="33"/>
      <c r="G30" s="33"/>
      <c r="H30" s="50" t="s">
        <v>32</v>
      </c>
      <c r="I30" s="78">
        <f>Invoer!B32</f>
        <v>0</v>
      </c>
      <c r="J30" s="82"/>
      <c r="K30" s="80" t="s">
        <v>253</v>
      </c>
      <c r="L30" s="86">
        <f>'Berekening variabelen'!Q8</f>
        <v>0</v>
      </c>
      <c r="M30" s="33"/>
      <c r="N30" s="33"/>
      <c r="O30" s="33"/>
      <c r="P30" s="33"/>
      <c r="Q30" s="33"/>
      <c r="R30" s="33"/>
    </row>
    <row r="31" spans="2:18" ht="15" x14ac:dyDescent="0.2">
      <c r="B31" s="75" t="s">
        <v>65</v>
      </c>
      <c r="C31" s="76"/>
      <c r="D31" s="33"/>
      <c r="E31" s="115" t="s">
        <v>52</v>
      </c>
      <c r="F31" s="110">
        <f>Invoer!B90</f>
        <v>0</v>
      </c>
      <c r="G31" s="33"/>
      <c r="H31" s="50" t="s">
        <v>304</v>
      </c>
      <c r="I31" s="78">
        <f>Invoer!B33</f>
        <v>0</v>
      </c>
      <c r="J31" s="82"/>
      <c r="M31" s="33"/>
      <c r="N31" s="33"/>
      <c r="O31" s="33"/>
      <c r="P31" s="33"/>
      <c r="Q31" s="33"/>
      <c r="R31" s="33"/>
    </row>
    <row r="32" spans="2:18" ht="15" x14ac:dyDescent="0.2">
      <c r="B32" s="77" t="s">
        <v>36</v>
      </c>
      <c r="C32" s="109">
        <f>Invoer!B38</f>
        <v>0</v>
      </c>
      <c r="D32" s="33"/>
      <c r="E32" s="115" t="s">
        <v>53</v>
      </c>
      <c r="F32" s="110">
        <f>Invoer!B91</f>
        <v>0</v>
      </c>
      <c r="G32" s="33"/>
      <c r="H32" s="50" t="s">
        <v>33</v>
      </c>
      <c r="I32" s="78">
        <f>Invoer!B34+Invoer!B44</f>
        <v>0</v>
      </c>
      <c r="J32" s="82"/>
      <c r="K32" s="80" t="s">
        <v>8</v>
      </c>
      <c r="L32" s="86" t="e">
        <f>(O8/SUM(O7:O9))*Invoer!B57</f>
        <v>#DIV/0!</v>
      </c>
      <c r="M32" s="33"/>
      <c r="N32" s="33"/>
      <c r="O32" s="33"/>
      <c r="P32" s="33"/>
      <c r="Q32" s="33"/>
      <c r="R32" s="33"/>
    </row>
    <row r="33" spans="2:18" ht="15" x14ac:dyDescent="0.2">
      <c r="B33" s="77" t="s">
        <v>37</v>
      </c>
      <c r="C33" s="109">
        <f>Invoer!B39</f>
        <v>0</v>
      </c>
      <c r="D33" s="33"/>
      <c r="E33" s="115"/>
      <c r="F33" s="83"/>
      <c r="G33" s="33"/>
      <c r="H33" s="80" t="s">
        <v>250</v>
      </c>
      <c r="I33" s="70">
        <f>O15*Invoer!B100</f>
        <v>0</v>
      </c>
      <c r="J33" s="82"/>
      <c r="K33" s="80" t="s">
        <v>267</v>
      </c>
      <c r="L33" s="86">
        <f xml:space="preserve"> (Invoer!E24*1000)-(Invoer!E15*1000)+Invoer!B71-'Berekening variabelen'!L59</f>
        <v>0</v>
      </c>
      <c r="M33" s="33"/>
      <c r="N33" s="33"/>
      <c r="O33" s="33"/>
      <c r="P33" s="33"/>
      <c r="Q33" s="33"/>
      <c r="R33" s="33"/>
    </row>
    <row r="34" spans="2:18" ht="15" x14ac:dyDescent="0.2">
      <c r="B34" s="77" t="s">
        <v>66</v>
      </c>
      <c r="C34" s="109">
        <f>Invoer!B40</f>
        <v>0</v>
      </c>
      <c r="D34" s="33"/>
      <c r="E34" s="115" t="s">
        <v>50</v>
      </c>
      <c r="F34" s="110">
        <f>Invoer!B93</f>
        <v>0</v>
      </c>
      <c r="G34" s="33"/>
      <c r="H34" s="73"/>
      <c r="I34" s="33"/>
      <c r="J34" s="82"/>
      <c r="K34" s="80" t="s">
        <v>255</v>
      </c>
      <c r="L34" s="86" t="e">
        <f>I49*(O8/(SUM(O7,O8,O9)))</f>
        <v>#DIV/0!</v>
      </c>
      <c r="M34" s="33"/>
      <c r="N34" s="33"/>
      <c r="O34" s="33"/>
      <c r="P34" s="33"/>
      <c r="Q34" s="33"/>
      <c r="R34" s="33"/>
    </row>
    <row r="35" spans="2:18" ht="16" thickBot="1" x14ac:dyDescent="0.25">
      <c r="B35" s="77" t="s">
        <v>39</v>
      </c>
      <c r="C35" s="109">
        <f>Invoer!B41</f>
        <v>0</v>
      </c>
      <c r="D35" s="33"/>
      <c r="E35" s="115" t="s">
        <v>51</v>
      </c>
      <c r="F35" s="110">
        <f>Invoer!B94</f>
        <v>0</v>
      </c>
      <c r="G35" s="33"/>
      <c r="H35" s="111" t="s">
        <v>69</v>
      </c>
      <c r="I35" s="122">
        <f>SUM(I28:I33)</f>
        <v>0</v>
      </c>
      <c r="J35" s="82"/>
      <c r="K35" s="124" t="s">
        <v>268</v>
      </c>
      <c r="L35" s="125" t="e">
        <f>SUM(L24:L34)</f>
        <v>#DIV/0!</v>
      </c>
      <c r="M35" s="33"/>
      <c r="N35" s="33"/>
      <c r="O35" s="33"/>
      <c r="P35" s="33"/>
      <c r="Q35" s="33"/>
      <c r="R35" s="33"/>
    </row>
    <row r="36" spans="2:18" ht="16" thickTop="1" x14ac:dyDescent="0.2">
      <c r="B36" s="79"/>
      <c r="C36" s="76"/>
      <c r="D36" s="33"/>
      <c r="E36" s="33"/>
      <c r="F36" s="33"/>
      <c r="G36" s="33"/>
      <c r="H36" s="73"/>
      <c r="I36" s="33"/>
      <c r="J36" s="82"/>
      <c r="K36" s="33"/>
      <c r="L36" s="33"/>
      <c r="M36" s="33"/>
      <c r="N36" s="33"/>
      <c r="O36" s="33"/>
      <c r="P36" s="33"/>
      <c r="Q36" s="33"/>
      <c r="R36" s="33"/>
    </row>
    <row r="37" spans="2:18" ht="16" thickBot="1" x14ac:dyDescent="0.25">
      <c r="B37" s="111" t="s">
        <v>67</v>
      </c>
      <c r="C37" s="122">
        <f>SUM(C32:C35)</f>
        <v>0</v>
      </c>
      <c r="D37" s="33"/>
      <c r="E37" s="116" t="s">
        <v>54</v>
      </c>
      <c r="F37" s="126">
        <f>F10-F18-F29-F27+F31-F32+F34-F35</f>
        <v>0</v>
      </c>
      <c r="G37" s="33"/>
      <c r="H37" s="73" t="s">
        <v>22</v>
      </c>
      <c r="I37" s="70">
        <f>Invoer!B7+Invoer!B11+Invoer!B12+Invoer!B15+Invoer!B16+(Invoer!B85-Invoer!B86)</f>
        <v>0</v>
      </c>
      <c r="J37" s="82"/>
      <c r="K37" s="57" t="s">
        <v>100</v>
      </c>
      <c r="L37" s="33"/>
      <c r="M37" s="33"/>
      <c r="N37" s="33"/>
      <c r="O37" s="33"/>
      <c r="P37" s="33"/>
      <c r="Q37" s="33"/>
      <c r="R37" s="33"/>
    </row>
    <row r="38" spans="2:18" ht="16" thickTop="1" x14ac:dyDescent="0.2">
      <c r="B38" s="79"/>
      <c r="C38" s="76"/>
      <c r="D38" s="33"/>
      <c r="E38" s="33"/>
      <c r="F38" s="33"/>
      <c r="G38" s="33"/>
      <c r="H38" s="73"/>
      <c r="I38" s="81"/>
      <c r="J38" s="82"/>
      <c r="K38" s="33" t="s">
        <v>269</v>
      </c>
      <c r="L38" s="86">
        <f>IF(Invoer!E33="Melkrobot",(0.02*Invoer!E6)*0.14+((300*5.7631)*0.63*Invoer!E35),IF(Invoer!E33="Melkstal",(((((Invoer!E6/1000)*14+(Invoer!E35*800))*0.14)+((Invoer!E27*0.85+(45+Invoer!E27*0.75)/2+Invoer!E35*3+(20+Invoer!E35*5)*2)*5.7631*0.63))),0))</f>
        <v>0</v>
      </c>
      <c r="M38" s="33"/>
      <c r="N38" s="33"/>
      <c r="O38" s="33"/>
      <c r="P38" s="33"/>
      <c r="Q38" s="33"/>
      <c r="R38" s="33"/>
    </row>
    <row r="39" spans="2:18" ht="15" x14ac:dyDescent="0.2">
      <c r="B39" s="75" t="s">
        <v>68</v>
      </c>
      <c r="C39" s="76"/>
      <c r="D39" s="33"/>
      <c r="E39" s="127" t="s">
        <v>245</v>
      </c>
      <c r="F39" s="126" t="e">
        <f>F37/Invoer!E30</f>
        <v>#DIV/0!</v>
      </c>
      <c r="G39" s="33"/>
      <c r="H39" s="127" t="s">
        <v>258</v>
      </c>
      <c r="I39" s="126">
        <f>I8-I17-I25-I35+I37</f>
        <v>0</v>
      </c>
      <c r="J39" s="33"/>
      <c r="K39" s="33" t="s">
        <v>253</v>
      </c>
      <c r="L39" s="86">
        <f>'Berekening variabelen'!Q5</f>
        <v>0</v>
      </c>
      <c r="M39" s="33"/>
      <c r="N39" s="33"/>
      <c r="O39" s="33"/>
      <c r="P39" s="33"/>
      <c r="Q39" s="33"/>
      <c r="R39" s="33"/>
    </row>
    <row r="40" spans="2:18" ht="15" x14ac:dyDescent="0.2">
      <c r="B40" s="50" t="s">
        <v>31</v>
      </c>
      <c r="C40" s="109">
        <f>Invoer!B30</f>
        <v>0</v>
      </c>
      <c r="D40" s="33"/>
      <c r="E40" s="33"/>
      <c r="F40" s="33"/>
      <c r="G40" s="33"/>
      <c r="H40" s="33"/>
      <c r="I40" s="33"/>
      <c r="J40" s="83"/>
      <c r="K40" s="33"/>
      <c r="L40" s="82"/>
      <c r="M40" s="33"/>
      <c r="N40" s="33"/>
      <c r="O40" s="33"/>
      <c r="P40" s="33"/>
      <c r="Q40" s="33"/>
      <c r="R40" s="33"/>
    </row>
    <row r="41" spans="2:18" ht="15" x14ac:dyDescent="0.2">
      <c r="B41" s="50" t="s">
        <v>229</v>
      </c>
      <c r="C41" s="109">
        <f>Invoer!B31</f>
        <v>0</v>
      </c>
      <c r="D41" s="33"/>
      <c r="E41" s="33"/>
      <c r="F41" s="83"/>
      <c r="G41" s="33"/>
      <c r="H41" s="72" t="s">
        <v>252</v>
      </c>
      <c r="I41" s="33"/>
      <c r="J41" s="33"/>
      <c r="K41" s="33" t="s">
        <v>264</v>
      </c>
      <c r="L41" s="86">
        <f>Invoer!B64+Invoer!B65</f>
        <v>0</v>
      </c>
      <c r="M41" s="33"/>
      <c r="N41" s="33"/>
      <c r="O41" s="33"/>
      <c r="P41" s="33"/>
      <c r="Q41" s="33"/>
      <c r="R41" s="33"/>
    </row>
    <row r="42" spans="2:18" ht="15" x14ac:dyDescent="0.2">
      <c r="B42" s="50" t="s">
        <v>32</v>
      </c>
      <c r="C42" s="109">
        <f>Invoer!B32</f>
        <v>0</v>
      </c>
      <c r="D42" s="33"/>
      <c r="E42" s="33"/>
      <c r="F42" s="33"/>
      <c r="G42" s="33"/>
      <c r="H42" s="73" t="s">
        <v>253</v>
      </c>
      <c r="I42" s="74">
        <f>'Berekening variabelen'!Q11-I43</f>
        <v>0</v>
      </c>
      <c r="J42" s="33"/>
      <c r="K42" s="33" t="s">
        <v>8</v>
      </c>
      <c r="L42" s="86">
        <f>Invoer!B56</f>
        <v>0</v>
      </c>
      <c r="M42" s="33"/>
      <c r="N42" s="33"/>
      <c r="O42" s="33"/>
      <c r="P42" s="33"/>
      <c r="Q42" s="33"/>
      <c r="R42" s="33"/>
    </row>
    <row r="43" spans="2:18" ht="15" x14ac:dyDescent="0.2">
      <c r="B43" s="50" t="s">
        <v>304</v>
      </c>
      <c r="C43" s="109">
        <f>Invoer!B33</f>
        <v>0</v>
      </c>
      <c r="D43" s="33"/>
      <c r="E43" s="33"/>
      <c r="F43" s="33"/>
      <c r="G43" s="33"/>
      <c r="H43" s="73" t="s">
        <v>42</v>
      </c>
      <c r="I43" s="74">
        <f>Invoer!B48</f>
        <v>0</v>
      </c>
      <c r="J43" s="33"/>
      <c r="K43" s="33" t="s">
        <v>255</v>
      </c>
      <c r="L43" s="86">
        <f>I55</f>
        <v>0</v>
      </c>
      <c r="M43" s="33"/>
      <c r="N43" s="33"/>
      <c r="O43" s="33"/>
      <c r="P43" s="33"/>
      <c r="Q43" s="33"/>
      <c r="R43" s="33"/>
    </row>
    <row r="44" spans="2:18" ht="16" thickBot="1" x14ac:dyDescent="0.25">
      <c r="B44" s="50" t="s">
        <v>33</v>
      </c>
      <c r="C44" s="109">
        <f>Invoer!B34</f>
        <v>0</v>
      </c>
      <c r="D44" s="33"/>
      <c r="E44" s="33"/>
      <c r="F44" s="33"/>
      <c r="G44" s="33"/>
      <c r="H44" s="73"/>
      <c r="I44" s="119">
        <f>SUM(I42:I43)</f>
        <v>0</v>
      </c>
      <c r="J44" s="33"/>
      <c r="K44" s="120" t="s">
        <v>270</v>
      </c>
      <c r="L44" s="119">
        <f>SUM(L38:L43)</f>
        <v>0</v>
      </c>
      <c r="M44" s="33"/>
      <c r="N44" s="33"/>
      <c r="O44" s="33"/>
      <c r="P44" s="33"/>
      <c r="Q44" s="33"/>
      <c r="R44" s="33"/>
    </row>
    <row r="45" spans="2:18" ht="17" thickTop="1" thickBot="1" x14ac:dyDescent="0.25">
      <c r="B45" s="111" t="s">
        <v>69</v>
      </c>
      <c r="C45" s="122">
        <f>SUM(C40:C44)</f>
        <v>0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</row>
    <row r="46" spans="2:18" ht="16" thickTop="1" x14ac:dyDescent="0.2">
      <c r="B46" s="79"/>
      <c r="C46" s="76"/>
      <c r="D46" s="33"/>
      <c r="E46" s="33"/>
      <c r="F46" s="33"/>
      <c r="G46" s="33"/>
      <c r="H46" s="72" t="s">
        <v>57</v>
      </c>
      <c r="I46" s="82"/>
      <c r="J46" s="33"/>
      <c r="K46" s="57" t="s">
        <v>187</v>
      </c>
      <c r="L46" s="33"/>
      <c r="M46" s="33"/>
      <c r="N46" s="33"/>
      <c r="O46" s="33"/>
      <c r="P46" s="33"/>
      <c r="Q46" s="33"/>
      <c r="R46" s="33"/>
    </row>
    <row r="47" spans="2:18" ht="15" x14ac:dyDescent="0.2">
      <c r="B47" s="77" t="s">
        <v>41</v>
      </c>
      <c r="C47" s="109">
        <f>Invoer!B44</f>
        <v>0</v>
      </c>
      <c r="D47" s="33"/>
      <c r="E47" s="33"/>
      <c r="F47" s="33"/>
      <c r="G47" s="33"/>
      <c r="H47" s="73" t="s">
        <v>254</v>
      </c>
      <c r="I47" s="74">
        <f>Invoer!B60+Invoer!B61</f>
        <v>0</v>
      </c>
      <c r="J47" s="33"/>
      <c r="K47" s="88" t="s">
        <v>31</v>
      </c>
      <c r="L47" s="87">
        <f>Invoer!B30</f>
        <v>0</v>
      </c>
      <c r="M47" s="33"/>
      <c r="N47" s="33"/>
      <c r="O47" s="33"/>
      <c r="P47" s="33"/>
      <c r="Q47" s="33"/>
      <c r="R47" s="33"/>
    </row>
    <row r="48" spans="2:18" ht="15" x14ac:dyDescent="0.2">
      <c r="B48" s="79"/>
      <c r="C48" s="76"/>
      <c r="D48" s="33"/>
      <c r="E48" s="33"/>
      <c r="F48" s="33"/>
      <c r="G48" s="33"/>
      <c r="H48" s="73" t="s">
        <v>8</v>
      </c>
      <c r="I48" s="74">
        <f>Invoer!B57</f>
        <v>0</v>
      </c>
      <c r="J48" s="33"/>
      <c r="K48" s="88" t="s">
        <v>229</v>
      </c>
      <c r="L48" s="87">
        <f>Invoer!B31</f>
        <v>0</v>
      </c>
      <c r="M48" s="33"/>
      <c r="N48" s="33"/>
      <c r="O48" s="33"/>
      <c r="P48" s="33"/>
      <c r="Q48" s="33"/>
      <c r="R48" s="33"/>
    </row>
    <row r="49" spans="2:18" ht="16" thickBot="1" x14ac:dyDescent="0.25">
      <c r="B49" s="111" t="s">
        <v>70</v>
      </c>
      <c r="C49" s="122">
        <f t="shared" ref="C49" si="1">SUM(C47,C45,C37,C29)</f>
        <v>0</v>
      </c>
      <c r="D49" s="33"/>
      <c r="E49" s="33"/>
      <c r="F49" s="33"/>
      <c r="G49" s="33"/>
      <c r="H49" s="73" t="s">
        <v>255</v>
      </c>
      <c r="I49" s="74">
        <f>O15*Invoer!B98</f>
        <v>0</v>
      </c>
      <c r="J49" s="33"/>
      <c r="K49" s="88" t="s">
        <v>32</v>
      </c>
      <c r="L49" s="87">
        <f>Invoer!B32</f>
        <v>0</v>
      </c>
      <c r="M49" s="33"/>
      <c r="N49" s="33"/>
      <c r="O49" s="33"/>
      <c r="P49" s="33"/>
      <c r="Q49" s="33"/>
      <c r="R49" s="33"/>
    </row>
    <row r="50" spans="2:18" ht="17" thickTop="1" thickBot="1" x14ac:dyDescent="0.25">
      <c r="B50" s="79"/>
      <c r="C50" s="50"/>
      <c r="D50" s="33"/>
      <c r="E50" s="33"/>
      <c r="F50" s="33"/>
      <c r="G50" s="33"/>
      <c r="H50" s="73"/>
      <c r="I50" s="119">
        <f>SUM(I47:I49)</f>
        <v>0</v>
      </c>
      <c r="J50" s="33"/>
      <c r="K50" s="165" t="s">
        <v>304</v>
      </c>
      <c r="L50" s="87">
        <f>Invoer!B33</f>
        <v>0</v>
      </c>
      <c r="M50" s="33"/>
      <c r="N50" s="33"/>
      <c r="O50" s="33"/>
      <c r="P50" s="33"/>
      <c r="Q50" s="33"/>
      <c r="R50" s="33"/>
    </row>
    <row r="51" spans="2:18" ht="16" thickTop="1" x14ac:dyDescent="0.2">
      <c r="B51" s="128" t="s">
        <v>220</v>
      </c>
      <c r="C51" s="129">
        <f>C18-C49</f>
        <v>0</v>
      </c>
      <c r="D51" s="33"/>
      <c r="E51" s="33"/>
      <c r="F51" s="33"/>
      <c r="G51" s="33"/>
      <c r="H51" s="33"/>
      <c r="I51" s="33"/>
      <c r="J51" s="33"/>
      <c r="K51" s="88" t="s">
        <v>33</v>
      </c>
      <c r="L51" s="87">
        <f>Invoer!B34+Invoer!B44</f>
        <v>0</v>
      </c>
      <c r="M51" s="33"/>
      <c r="N51" s="33"/>
      <c r="O51" s="33"/>
      <c r="P51" s="33"/>
      <c r="Q51" s="33"/>
      <c r="R51" s="33"/>
    </row>
    <row r="52" spans="2:18" ht="15" x14ac:dyDescent="0.2">
      <c r="B52" s="79"/>
      <c r="C52" s="50"/>
      <c r="D52" s="33"/>
      <c r="E52" s="33"/>
      <c r="F52" s="33"/>
      <c r="G52" s="33"/>
      <c r="H52" s="72" t="s">
        <v>256</v>
      </c>
      <c r="I52" s="82"/>
      <c r="J52" s="33"/>
      <c r="K52" s="80" t="s">
        <v>255</v>
      </c>
      <c r="L52" s="86">
        <f>O15*Invoer!B100</f>
        <v>0</v>
      </c>
      <c r="M52" s="33"/>
      <c r="N52" s="33"/>
      <c r="O52" s="33"/>
      <c r="P52" s="33"/>
      <c r="Q52" s="33"/>
      <c r="R52" s="33"/>
    </row>
    <row r="53" spans="2:18" ht="15" x14ac:dyDescent="0.2">
      <c r="B53" s="75" t="s">
        <v>22</v>
      </c>
      <c r="C53" s="117">
        <f>Invoer!B16+Invoer!B80</f>
        <v>0</v>
      </c>
      <c r="D53" s="33"/>
      <c r="E53" s="33"/>
      <c r="F53" s="33"/>
      <c r="G53" s="33"/>
      <c r="H53" s="73" t="s">
        <v>254</v>
      </c>
      <c r="I53" s="74">
        <f>Invoer!B64+Invoer!B65</f>
        <v>0</v>
      </c>
      <c r="J53" s="33"/>
      <c r="K53" s="80" t="s">
        <v>253</v>
      </c>
      <c r="L53" s="86">
        <f>'Berekening variabelen'!Q6</f>
        <v>0</v>
      </c>
      <c r="M53" s="33"/>
      <c r="N53" s="33"/>
      <c r="O53" s="33"/>
      <c r="P53" s="33"/>
      <c r="Q53" s="33"/>
      <c r="R53" s="33"/>
    </row>
    <row r="54" spans="2:18" ht="16" thickBot="1" x14ac:dyDescent="0.25">
      <c r="B54" s="77"/>
      <c r="C54" s="50"/>
      <c r="D54" s="33"/>
      <c r="E54" s="33"/>
      <c r="F54" s="33"/>
      <c r="G54" s="33"/>
      <c r="H54" s="73" t="s">
        <v>8</v>
      </c>
      <c r="I54" s="74">
        <f>Invoer!B56</f>
        <v>0</v>
      </c>
      <c r="J54" s="33"/>
      <c r="K54" s="130" t="s">
        <v>271</v>
      </c>
      <c r="L54" s="119">
        <f>SUM(L47:L53)</f>
        <v>0</v>
      </c>
      <c r="M54" s="33"/>
      <c r="N54" s="33"/>
      <c r="O54" s="33"/>
      <c r="P54" s="33"/>
      <c r="Q54" s="33"/>
      <c r="R54" s="33"/>
    </row>
    <row r="55" spans="2:18" ht="17" thickTop="1" thickBot="1" x14ac:dyDescent="0.25">
      <c r="B55" s="102" t="s">
        <v>73</v>
      </c>
      <c r="C55" s="50"/>
      <c r="D55" s="33"/>
      <c r="E55" s="33"/>
      <c r="F55" s="33"/>
      <c r="G55" s="33"/>
      <c r="H55" s="73" t="s">
        <v>255</v>
      </c>
      <c r="I55" s="74">
        <f>Invoer!B99*'Berekening variabelen'!O15</f>
        <v>0</v>
      </c>
      <c r="J55" s="33"/>
      <c r="K55" s="33"/>
      <c r="L55" s="82"/>
      <c r="M55" s="33"/>
      <c r="N55" s="33"/>
      <c r="O55" s="33"/>
      <c r="P55" s="33"/>
      <c r="Q55" s="33"/>
      <c r="R55" s="33"/>
    </row>
    <row r="56" spans="2:18" ht="17" thickTop="1" thickBot="1" x14ac:dyDescent="0.25">
      <c r="B56" s="77" t="s">
        <v>42</v>
      </c>
      <c r="C56" s="109">
        <f>Invoer!B48</f>
        <v>0</v>
      </c>
      <c r="D56" s="33"/>
      <c r="E56" s="33"/>
      <c r="F56" s="33"/>
      <c r="G56" s="33"/>
      <c r="H56" s="73"/>
      <c r="I56" s="119">
        <f>SUM(I53:I55)</f>
        <v>0</v>
      </c>
      <c r="J56" s="33"/>
      <c r="K56" s="57" t="s">
        <v>189</v>
      </c>
      <c r="L56" s="82"/>
      <c r="M56" s="33"/>
      <c r="N56" s="33"/>
      <c r="O56" s="33"/>
      <c r="P56" s="33"/>
      <c r="Q56" s="33"/>
      <c r="R56" s="33"/>
    </row>
    <row r="57" spans="2:18" ht="16" thickTop="1" x14ac:dyDescent="0.2">
      <c r="B57" s="77" t="s">
        <v>43</v>
      </c>
      <c r="C57" s="109">
        <f>SUM(Invoer!B51:B52)</f>
        <v>0</v>
      </c>
      <c r="D57" s="33"/>
      <c r="E57" s="33"/>
      <c r="F57" s="33"/>
      <c r="G57" s="33"/>
      <c r="H57" s="33"/>
      <c r="I57" s="33"/>
      <c r="J57" s="33"/>
      <c r="K57" s="33" t="s">
        <v>264</v>
      </c>
      <c r="L57" s="86">
        <f>Invoer!B68+Invoer!B70+Invoer!B72</f>
        <v>0</v>
      </c>
      <c r="M57" s="33"/>
      <c r="N57" s="33"/>
      <c r="O57" s="33"/>
      <c r="P57" s="33"/>
      <c r="Q57" s="33"/>
      <c r="R57" s="33"/>
    </row>
    <row r="58" spans="2:18" ht="15" x14ac:dyDescent="0.2">
      <c r="B58" s="77" t="s">
        <v>289</v>
      </c>
      <c r="C58" s="109">
        <f>Invoer!B60+Invoer!B64+Invoer!B68</f>
        <v>0</v>
      </c>
      <c r="D58" s="33"/>
      <c r="E58" s="83"/>
      <c r="F58" s="33"/>
      <c r="G58" s="33"/>
      <c r="H58" s="72" t="s">
        <v>43</v>
      </c>
      <c r="I58" s="74">
        <f>Invoer!B51+Invoer!B52</f>
        <v>0</v>
      </c>
      <c r="J58" s="33"/>
      <c r="K58" s="33" t="s">
        <v>272</v>
      </c>
      <c r="L58" s="86">
        <f>Invoer!B69-'Berekening variabelen'!L38</f>
        <v>0</v>
      </c>
      <c r="M58" s="33"/>
      <c r="N58" s="33"/>
      <c r="O58" s="33"/>
      <c r="P58" s="33"/>
      <c r="Q58" s="33"/>
      <c r="R58" s="33"/>
    </row>
    <row r="59" spans="2:18" ht="15" x14ac:dyDescent="0.2">
      <c r="B59" s="77" t="s">
        <v>45</v>
      </c>
      <c r="C59" s="118">
        <f>Invoer!B55</f>
        <v>0</v>
      </c>
      <c r="D59" s="33"/>
      <c r="E59" s="33"/>
      <c r="F59" s="33"/>
      <c r="G59" s="33"/>
      <c r="H59" s="73"/>
      <c r="I59" s="82"/>
      <c r="J59" s="33"/>
      <c r="K59" s="33" t="s">
        <v>273</v>
      </c>
      <c r="L59" s="86">
        <f>Invoer!E37/1.5*5</f>
        <v>0</v>
      </c>
      <c r="M59" s="33"/>
      <c r="N59" s="33"/>
      <c r="O59" s="33"/>
      <c r="P59" s="33"/>
      <c r="Q59" s="33"/>
      <c r="R59" s="33"/>
    </row>
    <row r="60" spans="2:18" ht="15" x14ac:dyDescent="0.2">
      <c r="B60" s="77" t="s">
        <v>302</v>
      </c>
      <c r="C60" s="118">
        <f>Invoer!B57+Invoer!B56</f>
        <v>0</v>
      </c>
      <c r="D60" s="33"/>
      <c r="E60" s="33"/>
      <c r="F60" s="33"/>
      <c r="G60" s="33"/>
      <c r="H60" s="72" t="s">
        <v>56</v>
      </c>
      <c r="I60" s="82"/>
      <c r="J60" s="33"/>
      <c r="K60" s="33" t="s">
        <v>253</v>
      </c>
      <c r="L60" s="86">
        <f>'Berekening variabelen'!Q9</f>
        <v>0</v>
      </c>
      <c r="M60" s="33"/>
      <c r="N60" s="33"/>
      <c r="O60" s="33"/>
      <c r="P60" s="33"/>
      <c r="Q60" s="33"/>
      <c r="R60" s="33"/>
    </row>
    <row r="61" spans="2:18" ht="15" x14ac:dyDescent="0.2">
      <c r="B61" s="77" t="s">
        <v>303</v>
      </c>
      <c r="C61" s="118">
        <f>Invoer!B61+Invoer!B65</f>
        <v>0</v>
      </c>
      <c r="D61" s="33"/>
      <c r="E61" s="33"/>
      <c r="F61" s="33"/>
      <c r="G61" s="33"/>
      <c r="H61" s="73" t="s">
        <v>254</v>
      </c>
      <c r="I61" s="74">
        <f>Invoer!B68+Invoer!B72</f>
        <v>0</v>
      </c>
      <c r="J61" s="33"/>
      <c r="K61" s="33"/>
      <c r="L61" s="82"/>
      <c r="M61" s="33"/>
      <c r="N61" s="33"/>
      <c r="O61" s="33"/>
      <c r="P61" s="33"/>
      <c r="Q61" s="33"/>
      <c r="R61" s="33"/>
    </row>
    <row r="62" spans="2:18" ht="15" x14ac:dyDescent="0.2">
      <c r="B62" s="80" t="s">
        <v>287</v>
      </c>
      <c r="C62" s="118">
        <f>Invoer!B69</f>
        <v>0</v>
      </c>
      <c r="D62" s="33"/>
      <c r="E62" s="33"/>
      <c r="F62" s="33"/>
      <c r="G62" s="33"/>
      <c r="H62" s="73" t="s">
        <v>74</v>
      </c>
      <c r="I62" s="74">
        <f>Invoer!B71</f>
        <v>0</v>
      </c>
      <c r="J62" s="33"/>
      <c r="K62" s="33" t="s">
        <v>8</v>
      </c>
      <c r="L62" s="86" t="e">
        <f>(O9/SUM(O7:O9))*Invoer!B57+Invoer!B55</f>
        <v>#DIV/0!</v>
      </c>
      <c r="M62" s="33"/>
      <c r="N62" s="33"/>
      <c r="O62" s="33"/>
      <c r="P62" s="33"/>
      <c r="Q62" s="33"/>
      <c r="R62" s="33"/>
    </row>
    <row r="63" spans="2:18" ht="15" x14ac:dyDescent="0.2">
      <c r="B63" s="77" t="s">
        <v>47</v>
      </c>
      <c r="C63" s="118">
        <f>Invoer!B70+Invoer!B72</f>
        <v>0</v>
      </c>
      <c r="D63" s="33"/>
      <c r="E63" s="83"/>
      <c r="F63" s="33"/>
      <c r="G63" s="33"/>
      <c r="H63" s="73" t="s">
        <v>8</v>
      </c>
      <c r="I63" s="74">
        <f>Invoer!B55</f>
        <v>0</v>
      </c>
      <c r="J63" s="33"/>
      <c r="K63" s="33" t="s">
        <v>290</v>
      </c>
      <c r="L63" s="86">
        <f>Invoer!B72</f>
        <v>0</v>
      </c>
      <c r="M63" s="33"/>
      <c r="N63" s="33"/>
      <c r="O63" s="33"/>
      <c r="P63" s="33"/>
      <c r="Q63" s="33"/>
      <c r="R63" s="33"/>
    </row>
    <row r="64" spans="2:18" ht="15" x14ac:dyDescent="0.2">
      <c r="B64" s="77" t="s">
        <v>221</v>
      </c>
      <c r="C64" s="109">
        <f>(1000*Invoer!E24)-(1000*Invoer!E15)+Invoer!B71-'Berekening variabelen'!L59</f>
        <v>0</v>
      </c>
      <c r="D64" s="33"/>
      <c r="E64" s="83"/>
      <c r="F64" s="33"/>
      <c r="G64" s="33"/>
      <c r="H64" s="33" t="s">
        <v>255</v>
      </c>
      <c r="I64" s="74">
        <f>O15*(Invoer!B102+Invoer!B101)</f>
        <v>0</v>
      </c>
      <c r="J64" s="33"/>
      <c r="K64" s="33" t="s">
        <v>255</v>
      </c>
      <c r="L64" s="86" t="e">
        <f>I49*(O9/(SUM(O7,O8,O9)))+O15*Invoer!B101</f>
        <v>#DIV/0!</v>
      </c>
      <c r="M64" s="33"/>
      <c r="N64" s="33"/>
      <c r="O64" s="33"/>
      <c r="P64" s="33"/>
      <c r="Q64" s="33"/>
      <c r="R64" s="33"/>
    </row>
    <row r="65" spans="2:18" ht="16" thickBot="1" x14ac:dyDescent="0.25">
      <c r="B65" s="77" t="s">
        <v>75</v>
      </c>
      <c r="C65" s="109">
        <f>Invoer!B75+Invoer!B76+Invoer!B77</f>
        <v>0</v>
      </c>
      <c r="D65" s="33"/>
      <c r="E65" s="33"/>
      <c r="F65" s="33"/>
      <c r="G65" s="33"/>
      <c r="H65" s="33"/>
      <c r="I65" s="119">
        <f>SUM(I61:I64)</f>
        <v>0</v>
      </c>
      <c r="J65" s="33"/>
      <c r="K65" s="120" t="s">
        <v>274</v>
      </c>
      <c r="L65" s="119" t="e">
        <f>SUM(L57:L64)</f>
        <v>#DIV/0!</v>
      </c>
      <c r="M65" s="33"/>
      <c r="N65" s="33"/>
      <c r="O65" s="33"/>
      <c r="P65" s="33"/>
      <c r="Q65" s="33"/>
      <c r="R65" s="33"/>
    </row>
    <row r="66" spans="2:18" ht="17" thickTop="1" thickBot="1" x14ac:dyDescent="0.25">
      <c r="B66" s="111" t="s">
        <v>222</v>
      </c>
      <c r="C66" s="123">
        <f>SUM(C56:C65)</f>
        <v>0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2:18" ht="17" thickTop="1" thickBot="1" x14ac:dyDescent="0.25">
      <c r="B67" s="111" t="s">
        <v>223</v>
      </c>
      <c r="C67" s="123">
        <f>C66*(1-Invoer!B87)</f>
        <v>0</v>
      </c>
      <c r="D67" s="33"/>
      <c r="E67" s="33"/>
      <c r="F67" s="33"/>
      <c r="G67" s="33"/>
      <c r="H67" s="57" t="s">
        <v>55</v>
      </c>
      <c r="I67" s="82"/>
      <c r="J67" s="33"/>
      <c r="K67" s="57" t="s">
        <v>190</v>
      </c>
      <c r="L67" s="33"/>
      <c r="M67" s="33"/>
      <c r="N67" s="33"/>
      <c r="O67" s="33"/>
      <c r="P67" s="33"/>
      <c r="Q67" s="33"/>
      <c r="R67" s="33"/>
    </row>
    <row r="68" spans="2:18" ht="16" thickTop="1" x14ac:dyDescent="0.2">
      <c r="B68" s="79"/>
      <c r="C68" s="50"/>
      <c r="D68" s="33"/>
      <c r="E68" s="33"/>
      <c r="F68" s="33"/>
      <c r="G68" s="33"/>
      <c r="H68" s="33" t="s">
        <v>8</v>
      </c>
      <c r="I68" s="74">
        <f>Invoer!B81</f>
        <v>0</v>
      </c>
      <c r="J68" s="33"/>
      <c r="K68" s="33" t="s">
        <v>253</v>
      </c>
      <c r="L68" s="86">
        <f>'Berekening variabelen'!Q10</f>
        <v>0</v>
      </c>
      <c r="M68" s="33"/>
      <c r="N68" s="33"/>
      <c r="O68" s="33"/>
      <c r="P68" s="33"/>
      <c r="Q68" s="33"/>
      <c r="R68" s="33"/>
    </row>
    <row r="69" spans="2:18" ht="15" x14ac:dyDescent="0.2">
      <c r="B69" s="79"/>
      <c r="C69" s="50"/>
      <c r="D69" s="33"/>
      <c r="E69" s="33"/>
      <c r="F69" s="33"/>
      <c r="G69" s="33"/>
      <c r="H69" s="33" t="s">
        <v>255</v>
      </c>
      <c r="I69" s="74">
        <f>Invoer!B103*'Berekening variabelen'!O15</f>
        <v>0</v>
      </c>
      <c r="J69" s="33"/>
      <c r="K69" s="33" t="s">
        <v>75</v>
      </c>
      <c r="L69" s="86">
        <f>Invoer!B75+Invoer!B77</f>
        <v>0</v>
      </c>
      <c r="M69" s="33"/>
      <c r="N69" s="33"/>
      <c r="O69" s="33"/>
      <c r="P69" s="33"/>
      <c r="Q69" s="33"/>
      <c r="R69" s="33"/>
    </row>
    <row r="70" spans="2:18" ht="32" x14ac:dyDescent="0.2">
      <c r="B70" s="131" t="s">
        <v>224</v>
      </c>
      <c r="C70" s="129">
        <f>C51+C53-C67</f>
        <v>0</v>
      </c>
      <c r="D70" s="33"/>
      <c r="E70" s="33"/>
      <c r="F70" s="33"/>
      <c r="G70" s="33"/>
      <c r="H70" s="33" t="s">
        <v>257</v>
      </c>
      <c r="I70" s="74">
        <f>Invoer!B82</f>
        <v>0</v>
      </c>
      <c r="J70" s="33"/>
      <c r="K70" s="33" t="s">
        <v>205</v>
      </c>
      <c r="L70" s="86">
        <f>Invoer!B76</f>
        <v>0</v>
      </c>
      <c r="M70" s="33"/>
      <c r="N70" s="33"/>
      <c r="O70" s="33"/>
      <c r="P70" s="33"/>
      <c r="Q70" s="33"/>
      <c r="R70" s="33"/>
    </row>
    <row r="71" spans="2:18" ht="14" customHeight="1" thickBot="1" x14ac:dyDescent="0.25">
      <c r="B71" s="79"/>
      <c r="C71" s="50"/>
      <c r="D71" s="33"/>
      <c r="E71" s="33"/>
      <c r="F71" s="33"/>
      <c r="G71" s="33"/>
      <c r="H71" s="33"/>
      <c r="I71" s="119">
        <f>SUM(I68:I70)</f>
        <v>0</v>
      </c>
      <c r="J71" s="33"/>
      <c r="K71" s="120" t="s">
        <v>275</v>
      </c>
      <c r="L71" s="119">
        <f>SUM(L68:L70)</f>
        <v>0</v>
      </c>
      <c r="M71" s="33"/>
      <c r="N71" s="33"/>
      <c r="O71" s="33"/>
      <c r="P71" s="33"/>
      <c r="Q71" s="33"/>
      <c r="R71" s="33"/>
    </row>
    <row r="72" spans="2:18" ht="17" thickTop="1" thickBot="1" x14ac:dyDescent="0.25">
      <c r="B72" s="102" t="s">
        <v>225</v>
      </c>
      <c r="C72" s="50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2:18" ht="16" thickTop="1" x14ac:dyDescent="0.2">
      <c r="B73" s="77" t="s">
        <v>76</v>
      </c>
      <c r="C73" s="109">
        <f>Invoer!B85-Invoer!B86</f>
        <v>0</v>
      </c>
      <c r="D73" s="33"/>
      <c r="E73" s="33"/>
      <c r="F73" s="33"/>
      <c r="G73" s="33"/>
      <c r="H73" s="57" t="s">
        <v>75</v>
      </c>
      <c r="I73" s="74">
        <f>Invoer!B75+Invoer!B76+Invoer!B77+Invoer!B69</f>
        <v>0</v>
      </c>
      <c r="J73" s="33"/>
      <c r="K73" s="33"/>
      <c r="L73" s="33"/>
      <c r="M73" s="33"/>
      <c r="N73" s="33"/>
      <c r="O73" s="33"/>
      <c r="P73" s="33"/>
      <c r="Q73" s="33"/>
      <c r="R73" s="33"/>
    </row>
    <row r="74" spans="2:18" ht="15" x14ac:dyDescent="0.2">
      <c r="B74" s="77" t="s">
        <v>23</v>
      </c>
      <c r="C74" s="109">
        <f>Invoer!B15</f>
        <v>0</v>
      </c>
      <c r="D74" s="33"/>
      <c r="E74" s="33"/>
      <c r="F74" s="33"/>
      <c r="G74" s="33"/>
      <c r="H74" s="33"/>
      <c r="I74" s="82"/>
      <c r="J74" s="33"/>
      <c r="K74" s="33"/>
      <c r="L74" s="33"/>
      <c r="M74" s="33"/>
      <c r="N74" s="33"/>
      <c r="O74" s="33"/>
      <c r="P74" s="33"/>
      <c r="Q74" s="33"/>
      <c r="R74" s="33"/>
    </row>
    <row r="75" spans="2:18" ht="15" x14ac:dyDescent="0.2">
      <c r="B75" s="77"/>
      <c r="C75" s="50"/>
      <c r="D75" s="33"/>
      <c r="E75" s="33"/>
      <c r="F75" s="33"/>
      <c r="G75" s="33"/>
      <c r="H75" s="127" t="s">
        <v>247</v>
      </c>
      <c r="I75" s="126">
        <f>I39-I44-I50-I56-I58-I65-I71-I73</f>
        <v>0</v>
      </c>
      <c r="J75" s="33"/>
      <c r="M75" s="33"/>
      <c r="N75" s="33"/>
      <c r="O75" s="33"/>
      <c r="P75" s="33"/>
      <c r="Q75" s="33"/>
      <c r="R75" s="33"/>
    </row>
    <row r="76" spans="2:18" ht="16" thickBot="1" x14ac:dyDescent="0.25">
      <c r="B76" s="102" t="s">
        <v>226</v>
      </c>
      <c r="C76" s="50"/>
      <c r="D76" s="33"/>
      <c r="E76" s="33"/>
      <c r="F76" s="33"/>
      <c r="G76" s="33"/>
      <c r="M76" s="33"/>
      <c r="N76" s="33"/>
      <c r="O76" s="33"/>
      <c r="P76" s="33"/>
      <c r="Q76" s="33"/>
      <c r="R76" s="33"/>
    </row>
    <row r="77" spans="2:18" ht="16" thickTop="1" x14ac:dyDescent="0.2">
      <c r="B77" s="79" t="s">
        <v>227</v>
      </c>
      <c r="C77" s="109">
        <f>Invoer!B87*C66</f>
        <v>0</v>
      </c>
      <c r="D77" s="33"/>
      <c r="E77" s="33"/>
      <c r="F77" s="33"/>
      <c r="G77" s="33"/>
      <c r="M77" s="33"/>
      <c r="N77" s="33"/>
      <c r="O77" s="33"/>
      <c r="P77" s="33"/>
      <c r="Q77" s="33"/>
      <c r="R77" s="33"/>
    </row>
    <row r="78" spans="2:18" ht="15" x14ac:dyDescent="0.2">
      <c r="B78" s="101"/>
      <c r="C78" s="50"/>
      <c r="D78" s="33"/>
      <c r="E78" s="33"/>
      <c r="F78" s="33"/>
      <c r="G78" s="33"/>
      <c r="M78" s="33"/>
      <c r="N78" s="33"/>
      <c r="O78" s="33"/>
      <c r="P78" s="33"/>
      <c r="Q78" s="33"/>
      <c r="R78" s="33"/>
    </row>
    <row r="79" spans="2:18" ht="32" x14ac:dyDescent="0.2">
      <c r="B79" s="131" t="s">
        <v>228</v>
      </c>
      <c r="C79" s="129">
        <f>C70+C73+C74-C77</f>
        <v>0</v>
      </c>
      <c r="D79" s="33"/>
      <c r="E79" s="33"/>
      <c r="F79" s="33"/>
      <c r="G79" s="33"/>
      <c r="M79" s="33"/>
      <c r="N79" s="33"/>
      <c r="O79" s="33"/>
      <c r="P79" s="33"/>
      <c r="Q79" s="33"/>
      <c r="R79" s="33"/>
    </row>
    <row r="80" spans="2:18" ht="22" customHeight="1" x14ac:dyDescent="0.2">
      <c r="B80" s="33"/>
      <c r="C80" s="33"/>
      <c r="D80" s="33"/>
      <c r="E80" s="33"/>
      <c r="F80" s="33"/>
      <c r="G80" s="33"/>
      <c r="K80" s="33"/>
      <c r="L80" s="33"/>
      <c r="M80" s="33"/>
      <c r="N80" s="33"/>
      <c r="O80" s="33"/>
      <c r="P80" s="33"/>
      <c r="Q80" s="33"/>
      <c r="R80" s="33"/>
    </row>
    <row r="81" spans="2:18" ht="15" x14ac:dyDescent="0.2">
      <c r="B81" s="33"/>
      <c r="C81" s="8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2:18" ht="15" x14ac:dyDescent="0.2">
      <c r="B82" s="33"/>
      <c r="C82" s="8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2:18" ht="15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2:18" ht="15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2:18" ht="15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ht="15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2:18" ht="15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2:18" ht="15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2:18" ht="15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2:18" ht="15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2:18" ht="15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ht="15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2:18" ht="15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2:18" ht="15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2:18" ht="15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2:18" ht="15" x14ac:dyDescent="0.2">
      <c r="B96" s="33"/>
      <c r="C96" s="33"/>
      <c r="D96" s="33"/>
      <c r="E96" s="33"/>
      <c r="F96" s="33"/>
      <c r="G96" s="33"/>
      <c r="J96" s="33"/>
      <c r="M96" s="33"/>
      <c r="R96" s="33"/>
    </row>
    <row r="97" spans="2:3" ht="15" x14ac:dyDescent="0.2">
      <c r="B97" s="33"/>
      <c r="C97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showGridLines="0" zoomScale="150" zoomScaleNormal="150" workbookViewId="0">
      <pane ySplit="4" topLeftCell="A5" activePane="bottomLeft" state="frozen"/>
      <selection pane="bottomLeft" activeCell="B20" sqref="B20"/>
    </sheetView>
  </sheetViews>
  <sheetFormatPr baseColWidth="10" defaultColWidth="12.6640625" defaultRowHeight="15" customHeight="1" x14ac:dyDescent="0.2"/>
  <cols>
    <col min="1" max="1" width="43.83203125" bestFit="1" customWidth="1"/>
    <col min="2" max="2" width="13.33203125" bestFit="1" customWidth="1"/>
    <col min="3" max="3" width="22" bestFit="1" customWidth="1"/>
    <col min="4" max="4" width="14.6640625" bestFit="1" customWidth="1"/>
    <col min="5" max="5" width="31.83203125" style="49" bestFit="1" customWidth="1"/>
    <col min="6" max="6" width="9.1640625" style="49" customWidth="1"/>
    <col min="7" max="26" width="5.83203125" customWidth="1"/>
  </cols>
  <sheetData>
    <row r="1" spans="1:6" ht="14.25" customHeight="1" x14ac:dyDescent="0.2"/>
    <row r="2" spans="1:6" ht="14.25" customHeight="1" x14ac:dyDescent="0.2">
      <c r="A2" s="2" t="s">
        <v>0</v>
      </c>
      <c r="B2" s="5">
        <f>Invoer!B1</f>
        <v>0</v>
      </c>
      <c r="E2"/>
      <c r="F2"/>
    </row>
    <row r="3" spans="1:6" ht="14.25" customHeight="1" x14ac:dyDescent="0.2">
      <c r="A3" s="2" t="s">
        <v>2</v>
      </c>
      <c r="B3" s="5">
        <f>Invoer!B2</f>
        <v>0</v>
      </c>
      <c r="E3"/>
      <c r="F3"/>
    </row>
    <row r="4" spans="1:6" ht="14.25" customHeight="1" x14ac:dyDescent="0.2">
      <c r="A4" s="2" t="s">
        <v>10</v>
      </c>
      <c r="B4" s="5">
        <f>Invoer!B3</f>
        <v>0</v>
      </c>
    </row>
    <row r="5" spans="1:6" ht="14.25" customHeight="1" x14ac:dyDescent="0.2">
      <c r="B5" s="10" t="s">
        <v>7</v>
      </c>
      <c r="C5" s="16" t="s">
        <v>12</v>
      </c>
      <c r="D5" s="10" t="s">
        <v>260</v>
      </c>
    </row>
    <row r="6" spans="1:6" ht="14.25" customHeight="1" x14ac:dyDescent="0.2">
      <c r="A6" s="52" t="s">
        <v>247</v>
      </c>
    </row>
    <row r="7" spans="1:6" ht="14.25" customHeight="1" x14ac:dyDescent="0.2">
      <c r="A7" s="50" t="s">
        <v>220</v>
      </c>
      <c r="B7" s="13">
        <f>'Berekening variabelen'!C51</f>
        <v>0</v>
      </c>
      <c r="C7" s="14" t="e">
        <f>B7/Invoer!$E$9*100</f>
        <v>#DIV/0!</v>
      </c>
      <c r="D7" s="60" t="e">
        <f>B7/Invoer!$E$27</f>
        <v>#DIV/0!</v>
      </c>
    </row>
    <row r="8" spans="1:6" ht="14.25" customHeight="1" x14ac:dyDescent="0.2">
      <c r="A8" s="50" t="s">
        <v>233</v>
      </c>
      <c r="B8" s="60">
        <f>'Berekening variabelen'!C70</f>
        <v>0</v>
      </c>
      <c r="C8" s="14" t="e">
        <f>B8/Invoer!$E$9*100</f>
        <v>#DIV/0!</v>
      </c>
      <c r="D8" s="60" t="e">
        <f>B8/Invoer!$E$27</f>
        <v>#DIV/0!</v>
      </c>
    </row>
    <row r="9" spans="1:6" ht="17" customHeight="1" thickBot="1" x14ac:dyDescent="0.25">
      <c r="A9" s="93" t="s">
        <v>228</v>
      </c>
      <c r="B9" s="94">
        <f>'Berekening variabelen'!C79</f>
        <v>0</v>
      </c>
      <c r="C9" s="95" t="e">
        <f>B9/Invoer!$E$9*100</f>
        <v>#DIV/0!</v>
      </c>
      <c r="D9" s="96" t="e">
        <f>B9/Invoer!$E$27</f>
        <v>#DIV/0!</v>
      </c>
    </row>
    <row r="10" spans="1:6" ht="14.25" customHeight="1" x14ac:dyDescent="0.2">
      <c r="A10" s="89" t="s">
        <v>278</v>
      </c>
    </row>
    <row r="11" spans="1:6" ht="14.25" customHeight="1" x14ac:dyDescent="0.2">
      <c r="A11" s="2" t="s">
        <v>244</v>
      </c>
      <c r="B11" s="67">
        <f>'Berekening variabelen'!F37</f>
        <v>0</v>
      </c>
      <c r="C11" s="68" t="e">
        <f>B11/Invoer!$E$9*100</f>
        <v>#DIV/0!</v>
      </c>
      <c r="D11" s="69" t="e">
        <f>B11/Invoer!$E$27</f>
        <v>#DIV/0!</v>
      </c>
    </row>
    <row r="12" spans="1:6" ht="14.25" customHeight="1" thickBot="1" x14ac:dyDescent="0.25">
      <c r="A12" s="97" t="s">
        <v>9</v>
      </c>
      <c r="B12" s="98" t="e">
        <f>'Berekening variabelen'!F39</f>
        <v>#DIV/0!</v>
      </c>
      <c r="C12" s="98"/>
      <c r="D12" s="98"/>
    </row>
    <row r="13" spans="1:6" ht="14.25" customHeight="1" x14ac:dyDescent="0.2">
      <c r="A13" s="3" t="s">
        <v>277</v>
      </c>
    </row>
    <row r="14" spans="1:6" ht="14.25" customHeight="1" x14ac:dyDescent="0.2">
      <c r="A14" s="50" t="s">
        <v>258</v>
      </c>
      <c r="B14" s="70">
        <f>'Berekening variabelen'!I39</f>
        <v>0</v>
      </c>
      <c r="C14" s="71" t="e">
        <f>B14/Invoer!$E$9*100</f>
        <v>#DIV/0!</v>
      </c>
      <c r="D14" s="71" t="e">
        <f>B14/Invoer!$E$27</f>
        <v>#DIV/0!</v>
      </c>
    </row>
    <row r="15" spans="1:6" ht="14.25" customHeight="1" thickBot="1" x14ac:dyDescent="0.25">
      <c r="A15" s="93" t="s">
        <v>247</v>
      </c>
      <c r="B15" s="166">
        <f>'Berekening variabelen'!I75</f>
        <v>0</v>
      </c>
      <c r="C15" s="100" t="e">
        <f>B15/Invoer!$E$9*100</f>
        <v>#DIV/0!</v>
      </c>
      <c r="D15" s="100" t="e">
        <f>B15/Invoer!$E$27</f>
        <v>#DIV/0!</v>
      </c>
    </row>
    <row r="16" spans="1:6" ht="14.25" customHeight="1" x14ac:dyDescent="0.2">
      <c r="A16" s="99" t="s">
        <v>276</v>
      </c>
      <c r="B16" s="85"/>
      <c r="C16" s="85"/>
      <c r="D16" s="85"/>
    </row>
    <row r="17" spans="1:4" ht="14.25" customHeight="1" x14ac:dyDescent="0.2">
      <c r="A17" s="92" t="s">
        <v>191</v>
      </c>
      <c r="B17" s="86">
        <f>'Berekening variabelen'!L12</f>
        <v>0</v>
      </c>
      <c r="C17" s="90" t="e">
        <f>B17/Invoer!$E$9*100</f>
        <v>#DIV/0!</v>
      </c>
      <c r="D17" s="91" t="e">
        <f>B17/Invoer!$E$27</f>
        <v>#DIV/0!</v>
      </c>
    </row>
    <row r="18" spans="1:4" ht="14.25" customHeight="1" x14ac:dyDescent="0.2">
      <c r="A18" s="92" t="s">
        <v>188</v>
      </c>
      <c r="B18" s="86" t="e">
        <f>'Berekening variabelen'!L21</f>
        <v>#DIV/0!</v>
      </c>
      <c r="C18" s="90" t="e">
        <f>B18/Invoer!$E$9*100</f>
        <v>#DIV/0!</v>
      </c>
      <c r="D18" s="91" t="e">
        <f>B18/Invoer!$E$27</f>
        <v>#DIV/0!</v>
      </c>
    </row>
    <row r="19" spans="1:4" ht="14.25" customHeight="1" x14ac:dyDescent="0.2">
      <c r="A19" s="92" t="s">
        <v>266</v>
      </c>
      <c r="B19" s="86" t="e">
        <f>'Berekening variabelen'!L35</f>
        <v>#DIV/0!</v>
      </c>
      <c r="C19" s="90" t="e">
        <f>B19/Invoer!$E$9*100</f>
        <v>#DIV/0!</v>
      </c>
      <c r="D19" s="91" t="e">
        <f>B19/Invoer!$E$27</f>
        <v>#DIV/0!</v>
      </c>
    </row>
    <row r="20" spans="1:4" ht="14.25" customHeight="1" x14ac:dyDescent="0.2">
      <c r="A20" s="92" t="s">
        <v>100</v>
      </c>
      <c r="B20" s="86">
        <f>'Berekening variabelen'!L44</f>
        <v>0</v>
      </c>
      <c r="C20" s="90" t="e">
        <f>B20/Invoer!$E$9*100</f>
        <v>#DIV/0!</v>
      </c>
      <c r="D20" s="91" t="e">
        <f>B20/Invoer!$E$27</f>
        <v>#DIV/0!</v>
      </c>
    </row>
    <row r="21" spans="1:4" ht="14.25" customHeight="1" x14ac:dyDescent="0.2">
      <c r="A21" s="92" t="s">
        <v>187</v>
      </c>
      <c r="B21" s="86">
        <f>'Berekening variabelen'!L54</f>
        <v>0</v>
      </c>
      <c r="C21" s="90" t="e">
        <f>B21/Invoer!$E$9*100</f>
        <v>#DIV/0!</v>
      </c>
      <c r="D21" s="91" t="e">
        <f>B21/Invoer!$E$27</f>
        <v>#DIV/0!</v>
      </c>
    </row>
    <row r="22" spans="1:4" ht="14.25" customHeight="1" x14ac:dyDescent="0.2">
      <c r="A22" s="92" t="s">
        <v>189</v>
      </c>
      <c r="B22" s="86" t="e">
        <f>'Berekening variabelen'!L65</f>
        <v>#DIV/0!</v>
      </c>
      <c r="C22" s="90" t="e">
        <f>B22/Invoer!$E$9*100</f>
        <v>#DIV/0!</v>
      </c>
      <c r="D22" s="91" t="e">
        <f>B22/Invoer!$E$27</f>
        <v>#DIV/0!</v>
      </c>
    </row>
    <row r="23" spans="1:4" ht="14.25" customHeight="1" x14ac:dyDescent="0.2">
      <c r="A23" s="92" t="s">
        <v>190</v>
      </c>
      <c r="B23" s="86">
        <f>'Berekening variabelen'!L71</f>
        <v>0</v>
      </c>
      <c r="C23" s="90" t="e">
        <f>B23/Invoer!$E$9*100</f>
        <v>#DIV/0!</v>
      </c>
      <c r="D23" s="91" t="e">
        <f>B23/Invoer!$E$27</f>
        <v>#DIV/0!</v>
      </c>
    </row>
    <row r="24" spans="1:4" ht="14.25" customHeight="1" thickBot="1" x14ac:dyDescent="0.25">
      <c r="A24" s="167"/>
      <c r="B24" s="167"/>
      <c r="C24" s="167"/>
      <c r="D24" s="167"/>
    </row>
    <row r="25" spans="1:4" ht="14.25" customHeight="1" x14ac:dyDescent="0.2">
      <c r="A25" s="99" t="s">
        <v>305</v>
      </c>
      <c r="B25" s="85"/>
      <c r="C25" s="85"/>
      <c r="D25" s="85"/>
    </row>
    <row r="26" spans="1:4" ht="14.25" customHeight="1" x14ac:dyDescent="0.2"/>
    <row r="27" spans="1:4" ht="14.25" customHeight="1" x14ac:dyDescent="0.2"/>
    <row r="28" spans="1:4" ht="14.25" customHeight="1" x14ac:dyDescent="0.2"/>
    <row r="29" spans="1:4" ht="14.25" customHeight="1" x14ac:dyDescent="0.2"/>
    <row r="30" spans="1:4" ht="14.25" customHeight="1" x14ac:dyDescent="0.2"/>
    <row r="31" spans="1:4" ht="14.25" customHeight="1" x14ac:dyDescent="0.2"/>
    <row r="32" spans="1: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Invoer</vt:lpstr>
      <vt:lpstr>Invoer tijdsbesteding</vt:lpstr>
      <vt:lpstr>Berekening variabelen</vt:lpstr>
      <vt:lpstr>Uitvoer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Adwin Robbers</dc:creator>
  <cp:lastModifiedBy>Microsoft Office User</cp:lastModifiedBy>
  <dcterms:created xsi:type="dcterms:W3CDTF">2021-04-21T14:56:01Z</dcterms:created>
  <dcterms:modified xsi:type="dcterms:W3CDTF">2021-11-26T10:16:51Z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0x01010066FDFDDE83B04A4296AE275DD54D5CA1</vt:lpwstr>
  </property>
</Properties>
</file>